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1440" windowWidth="16380" windowHeight="6750" tabRatio="704" firstSheet="1" activeTab="4"/>
  </bookViews>
  <sheets>
    <sheet name="Estado de Actividad COMP  GRAF" sheetId="11" r:id="rId1"/>
    <sheet name="Balance general 2014" sheetId="1" r:id="rId2"/>
    <sheet name="Balance General COMPAR" sheetId="2" r:id="rId3"/>
    <sheet name="BALANCE GENERAL R 2014" sheetId="3" r:id="rId4"/>
    <sheet name="Estado de Actividad 2014" sheetId="4" r:id="rId5"/>
    <sheet name="Estado de Actividad COMP" sheetId="5" r:id="rId6"/>
    <sheet name="Estado de Actividad 1(2014) " sheetId="6" r:id="rId7"/>
    <sheet name="INDIC ADORES" sheetId="8" r:id="rId8"/>
    <sheet name="CAMBIO PATRIMONIO " sheetId="10" r:id="rId9"/>
    <sheet name="FLUJO DE EFECTIVO" sheetId="9" r:id="rId10"/>
    <sheet name="Hoja1" sheetId="12" r:id="rId11"/>
  </sheets>
  <definedNames>
    <definedName name="_xlnm.Print_Area" localSheetId="2">'Balance General COMPAR'!$A:$S</definedName>
    <definedName name="_xlnm.Print_Area" localSheetId="6">'Estado de Actividad 1(2014) '!$A:$D</definedName>
    <definedName name="_xlnm.Print_Area" localSheetId="5">'Estado de Actividad COMP'!$A:$H</definedName>
    <definedName name="_xlnm.Print_Area" localSheetId="0">'Estado de Actividad COMP  GRAF'!$A:$G</definedName>
    <definedName name="Print_Titles_1">'BALANCE GENERAL R 2014'!$1:$11</definedName>
    <definedName name="Print_Titles_2">'Balance General COMPAR'!$1:$10</definedName>
    <definedName name="Print_Titles_3">'Estado de Actividad 1(2014) '!$2:$12</definedName>
    <definedName name="Print_Titles_4">'Estado de Actividad 2014'!$1:$13</definedName>
    <definedName name="Print_Titles_5" localSheetId="0">'Estado de Actividad COMP  GRAF'!$1:$10</definedName>
    <definedName name="Print_Titles_5">'Estado de Actividad COMP'!$1:$10</definedName>
    <definedName name="_xlnm.Print_Titles">'Balance general 2014'!$1:$12</definedName>
  </definedNames>
  <calcPr calcId="144525"/>
</workbook>
</file>

<file path=xl/calcChain.xml><?xml version="1.0" encoding="utf-8"?>
<calcChain xmlns="http://schemas.openxmlformats.org/spreadsheetml/2006/main">
  <c r="B37" i="9" l="1"/>
  <c r="B47" i="9"/>
  <c r="C58" i="9"/>
  <c r="B48" i="9"/>
  <c r="D65" i="1" l="1"/>
  <c r="D52" i="4" l="1"/>
  <c r="M57" i="1"/>
  <c r="H63" i="5" l="1"/>
  <c r="H46" i="5" l="1"/>
  <c r="H16" i="5"/>
  <c r="I28" i="2" l="1"/>
  <c r="I51" i="2"/>
  <c r="O25" i="2" l="1"/>
  <c r="G28" i="2"/>
  <c r="F28" i="2"/>
  <c r="E28" i="2"/>
  <c r="G29" i="2"/>
  <c r="G24" i="2" l="1"/>
  <c r="I24" i="2"/>
  <c r="F32" i="10"/>
  <c r="F31" i="10"/>
  <c r="H43" i="5"/>
  <c r="S20" i="2"/>
  <c r="S18" i="2"/>
  <c r="I57" i="2"/>
  <c r="I54" i="2"/>
  <c r="I53" i="2"/>
  <c r="I38" i="2"/>
  <c r="G22" i="2"/>
  <c r="G23" i="2"/>
  <c r="D67" i="11" l="1"/>
  <c r="D68" i="11"/>
  <c r="D69" i="11"/>
  <c r="D70" i="11"/>
  <c r="E70" i="11" s="1"/>
  <c r="G70" i="11" s="1"/>
  <c r="D71" i="11"/>
  <c r="D66" i="11"/>
  <c r="D22" i="11"/>
  <c r="D19" i="11"/>
  <c r="D21" i="11"/>
  <c r="D20" i="11"/>
  <c r="C21" i="11"/>
  <c r="C19" i="11"/>
  <c r="C22" i="11"/>
  <c r="C20" i="11" l="1"/>
  <c r="C29" i="2" l="1"/>
  <c r="D31" i="1"/>
  <c r="E32" i="10" l="1"/>
  <c r="E31" i="10"/>
  <c r="E25" i="10"/>
  <c r="E23" i="10"/>
  <c r="F66" i="5"/>
  <c r="H66" i="5" s="1"/>
  <c r="D26" i="11" l="1"/>
  <c r="D40" i="11"/>
  <c r="D41" i="11"/>
  <c r="D42" i="11"/>
  <c r="D43" i="11"/>
  <c r="D44" i="11"/>
  <c r="D39" i="11"/>
  <c r="D25" i="11"/>
  <c r="D24" i="11" s="1"/>
  <c r="D17" i="11"/>
  <c r="D20" i="6"/>
  <c r="F24" i="5"/>
  <c r="H24" i="5" s="1"/>
  <c r="C25" i="5"/>
  <c r="F25" i="5" s="1"/>
  <c r="H25" i="5" s="1"/>
  <c r="C23" i="5"/>
  <c r="F23" i="5" s="1"/>
  <c r="H23" i="5" s="1"/>
  <c r="E19" i="11"/>
  <c r="G19" i="11" s="1"/>
  <c r="E22" i="11"/>
  <c r="G22" i="11" s="1"/>
  <c r="E21" i="11"/>
  <c r="G21" i="11" s="1"/>
  <c r="E20" i="11" l="1"/>
  <c r="G20" i="11" s="1"/>
  <c r="E27" i="11"/>
  <c r="G27" i="11" s="1"/>
  <c r="C28" i="11"/>
  <c r="E28" i="11" s="1"/>
  <c r="G28" i="11" s="1"/>
  <c r="C26" i="11"/>
  <c r="E26" i="11" s="1"/>
  <c r="G26" i="11" s="1"/>
  <c r="D26" i="4"/>
  <c r="D28" i="4"/>
  <c r="D12" i="6" l="1"/>
  <c r="C17" i="5"/>
  <c r="D16" i="1"/>
  <c r="D58" i="11" l="1"/>
  <c r="C58" i="11" l="1"/>
  <c r="E58" i="11" s="1"/>
  <c r="F54" i="5"/>
  <c r="C39" i="11" l="1"/>
  <c r="C18" i="11"/>
  <c r="I18" i="11" s="1"/>
  <c r="C32" i="10" l="1"/>
  <c r="C31" i="10"/>
  <c r="C25" i="10"/>
  <c r="C23" i="10"/>
  <c r="G42" i="8" l="1"/>
  <c r="D60" i="11"/>
  <c r="C67" i="11" l="1"/>
  <c r="D18" i="11" l="1"/>
  <c r="C63" i="5" l="1"/>
  <c r="F63" i="5" s="1"/>
  <c r="C70" i="2" l="1"/>
  <c r="D59" i="11" l="1"/>
  <c r="D61" i="11"/>
  <c r="D57" i="11"/>
  <c r="D48" i="11"/>
  <c r="D49" i="11"/>
  <c r="D50" i="11"/>
  <c r="D47" i="11"/>
  <c r="C40" i="11"/>
  <c r="C41" i="11"/>
  <c r="C42" i="11"/>
  <c r="C43" i="11"/>
  <c r="C44" i="11"/>
  <c r="D46" i="11" l="1"/>
  <c r="F51" i="11"/>
  <c r="C30" i="11"/>
  <c r="D30" i="11"/>
  <c r="E31" i="11"/>
  <c r="G31" i="11" s="1"/>
  <c r="E32" i="11"/>
  <c r="G32" i="11" s="1"/>
  <c r="E33" i="11"/>
  <c r="G33" i="11" s="1"/>
  <c r="E34" i="11"/>
  <c r="G34" i="11" s="1"/>
  <c r="C71" i="11"/>
  <c r="E71" i="11" s="1"/>
  <c r="G71" i="11" s="1"/>
  <c r="C69" i="11"/>
  <c r="E69" i="11" s="1"/>
  <c r="G69" i="11" s="1"/>
  <c r="C68" i="11"/>
  <c r="C66" i="11"/>
  <c r="E66" i="11" s="1"/>
  <c r="D65" i="11"/>
  <c r="C61" i="11"/>
  <c r="E61" i="11" s="1"/>
  <c r="G61" i="11" s="1"/>
  <c r="C60" i="11"/>
  <c r="E60" i="11" s="1"/>
  <c r="G60" i="11" s="1"/>
  <c r="C59" i="11"/>
  <c r="E59" i="11" s="1"/>
  <c r="G59" i="11" s="1"/>
  <c r="C57" i="11"/>
  <c r="E57" i="11" s="1"/>
  <c r="D56" i="11"/>
  <c r="C50" i="11"/>
  <c r="E50" i="11" s="1"/>
  <c r="C49" i="11"/>
  <c r="E49" i="11" s="1"/>
  <c r="G49" i="11" s="1"/>
  <c r="C48" i="11"/>
  <c r="E48" i="11" s="1"/>
  <c r="G48" i="11" s="1"/>
  <c r="C47" i="11"/>
  <c r="E44" i="11"/>
  <c r="G44" i="11" s="1"/>
  <c r="E43" i="11"/>
  <c r="G43" i="11" s="1"/>
  <c r="E42" i="11"/>
  <c r="G42" i="11" s="1"/>
  <c r="E40" i="11"/>
  <c r="G40" i="11" s="1"/>
  <c r="E39" i="11"/>
  <c r="D38" i="11"/>
  <c r="C17" i="11"/>
  <c r="D16" i="11"/>
  <c r="D14" i="11" s="1"/>
  <c r="D54" i="11" l="1"/>
  <c r="D63" i="11"/>
  <c r="C46" i="11"/>
  <c r="E30" i="11"/>
  <c r="G30" i="11" s="1"/>
  <c r="E17" i="11"/>
  <c r="G17" i="11" s="1"/>
  <c r="G16" i="11" s="1"/>
  <c r="C16" i="11"/>
  <c r="D36" i="11"/>
  <c r="C56" i="11"/>
  <c r="C38" i="11"/>
  <c r="G57" i="11"/>
  <c r="E56" i="11"/>
  <c r="G66" i="11"/>
  <c r="E65" i="11"/>
  <c r="C65" i="11"/>
  <c r="G39" i="11"/>
  <c r="E41" i="11"/>
  <c r="G41" i="11" s="1"/>
  <c r="E47" i="11"/>
  <c r="F25" i="10"/>
  <c r="F23" i="10"/>
  <c r="D73" i="11" l="1"/>
  <c r="J36" i="11"/>
  <c r="D51" i="11"/>
  <c r="E18" i="11"/>
  <c r="E16" i="11"/>
  <c r="C63" i="11"/>
  <c r="C54" i="11"/>
  <c r="C36" i="11"/>
  <c r="G65" i="11"/>
  <c r="E63" i="11"/>
  <c r="G63" i="11" s="1"/>
  <c r="E38" i="11"/>
  <c r="G47" i="11"/>
  <c r="E46" i="11"/>
  <c r="G46" i="11" s="1"/>
  <c r="G56" i="11"/>
  <c r="E54" i="11"/>
  <c r="D77" i="11" l="1"/>
  <c r="G18" i="11"/>
  <c r="I36" i="11"/>
  <c r="J14" i="11"/>
  <c r="C73" i="11"/>
  <c r="E36" i="11"/>
  <c r="G36" i="11" s="1"/>
  <c r="G38" i="11"/>
  <c r="G54" i="11"/>
  <c r="E73" i="11"/>
  <c r="G73" i="11" s="1"/>
  <c r="C54" i="2" l="1"/>
  <c r="G54" i="2" s="1"/>
  <c r="D32" i="4" l="1"/>
  <c r="D30" i="4" l="1"/>
  <c r="D64" i="4"/>
  <c r="C33" i="3" l="1"/>
  <c r="C32" i="3"/>
  <c r="C31" i="3"/>
  <c r="D45" i="4" l="1"/>
  <c r="E42" i="5"/>
  <c r="M18" i="2" l="1"/>
  <c r="Q18" i="2" s="1"/>
  <c r="M19" i="2"/>
  <c r="Q19" i="2" s="1"/>
  <c r="I69" i="1" l="1"/>
  <c r="I42" i="1"/>
  <c r="I38" i="1"/>
  <c r="I35" i="1"/>
  <c r="I27" i="1"/>
  <c r="I24" i="1"/>
  <c r="G15" i="3" s="1"/>
  <c r="I16" i="1"/>
  <c r="I14" i="1" l="1"/>
  <c r="I33" i="1"/>
  <c r="C16" i="2"/>
  <c r="I46" i="1" l="1"/>
  <c r="O14" i="2"/>
  <c r="D18" i="2"/>
  <c r="E18" i="2"/>
  <c r="C46" i="5" l="1"/>
  <c r="F46" i="5" s="1"/>
  <c r="C64" i="5" l="1"/>
  <c r="F64" i="5" s="1"/>
  <c r="H64" i="5" s="1"/>
  <c r="C67" i="5"/>
  <c r="F67" i="5" s="1"/>
  <c r="H67" i="5" s="1"/>
  <c r="C65" i="5"/>
  <c r="F65" i="5" s="1"/>
  <c r="H65" i="5" s="1"/>
  <c r="C62" i="5"/>
  <c r="F62" i="5" s="1"/>
  <c r="E61" i="5"/>
  <c r="E59" i="5" s="1"/>
  <c r="C57" i="5"/>
  <c r="F57" i="5" s="1"/>
  <c r="H57" i="5" s="1"/>
  <c r="C56" i="5"/>
  <c r="F56" i="5" s="1"/>
  <c r="H56" i="5" s="1"/>
  <c r="C55" i="5"/>
  <c r="F55" i="5" s="1"/>
  <c r="H55" i="5" s="1"/>
  <c r="C53" i="5"/>
  <c r="F53" i="5" s="1"/>
  <c r="E52" i="5"/>
  <c r="E50" i="5" s="1"/>
  <c r="C45" i="5"/>
  <c r="F45" i="5" s="1"/>
  <c r="H45" i="5" s="1"/>
  <c r="C44" i="5"/>
  <c r="F44" i="5" s="1"/>
  <c r="H44" i="5" s="1"/>
  <c r="C43" i="5"/>
  <c r="C40" i="5"/>
  <c r="F40" i="5" s="1"/>
  <c r="H40" i="5" s="1"/>
  <c r="C39" i="5"/>
  <c r="C38" i="5"/>
  <c r="F38" i="5" s="1"/>
  <c r="H38" i="5" s="1"/>
  <c r="C37" i="5"/>
  <c r="F37" i="5" s="1"/>
  <c r="H37" i="5" s="1"/>
  <c r="C36" i="5"/>
  <c r="C35" i="5"/>
  <c r="F35" i="5" s="1"/>
  <c r="E34" i="5"/>
  <c r="C30" i="5"/>
  <c r="F30" i="5" s="1"/>
  <c r="H30" i="5" s="1"/>
  <c r="E29" i="5"/>
  <c r="E27" i="5" s="1"/>
  <c r="C22" i="5"/>
  <c r="E21" i="5"/>
  <c r="C20" i="5"/>
  <c r="C19" i="5"/>
  <c r="F19" i="5" s="1"/>
  <c r="H19" i="5" s="1"/>
  <c r="E18" i="5"/>
  <c r="F17" i="5"/>
  <c r="H17" i="5" s="1"/>
  <c r="E16" i="5"/>
  <c r="D36" i="6"/>
  <c r="D34" i="6" s="1"/>
  <c r="D54" i="4"/>
  <c r="D26" i="6"/>
  <c r="D37" i="4"/>
  <c r="D25" i="6" s="1"/>
  <c r="D22" i="6"/>
  <c r="D21" i="6" s="1"/>
  <c r="D24" i="4"/>
  <c r="D19" i="6" s="1"/>
  <c r="D21" i="4"/>
  <c r="D19" i="4"/>
  <c r="G33" i="3"/>
  <c r="G32" i="3"/>
  <c r="G31" i="3"/>
  <c r="M71" i="2"/>
  <c r="Q71" i="2" s="1"/>
  <c r="S71" i="2" s="1"/>
  <c r="C71" i="2"/>
  <c r="G71" i="2" s="1"/>
  <c r="I71" i="2" s="1"/>
  <c r="M70" i="2"/>
  <c r="Q70" i="2" s="1"/>
  <c r="S70" i="2" s="1"/>
  <c r="G70" i="2"/>
  <c r="I70" i="2" s="1"/>
  <c r="M69" i="2"/>
  <c r="C69" i="2"/>
  <c r="O68" i="2"/>
  <c r="E68" i="2"/>
  <c r="C58" i="2"/>
  <c r="C57" i="2"/>
  <c r="G57" i="2" s="1"/>
  <c r="C56" i="2"/>
  <c r="G56" i="2" s="1"/>
  <c r="I56" i="2" s="1"/>
  <c r="C55" i="2"/>
  <c r="G55" i="2" s="1"/>
  <c r="I55" i="2" s="1"/>
  <c r="C53" i="2"/>
  <c r="G53" i="2" s="1"/>
  <c r="C52" i="2"/>
  <c r="E51" i="2"/>
  <c r="C49" i="2"/>
  <c r="G49" i="2" s="1"/>
  <c r="C48" i="2"/>
  <c r="G48" i="2" s="1"/>
  <c r="M50" i="2"/>
  <c r="Q50" i="2" s="1"/>
  <c r="C47" i="2"/>
  <c r="G47" i="2" s="1"/>
  <c r="M49" i="2"/>
  <c r="Q49" i="2" s="1"/>
  <c r="S49" i="2" s="1"/>
  <c r="C46" i="2"/>
  <c r="G46" i="2" s="1"/>
  <c r="M48" i="2"/>
  <c r="Q48" i="2" s="1"/>
  <c r="C45" i="2"/>
  <c r="G45" i="2" s="1"/>
  <c r="C44" i="2"/>
  <c r="G44" i="2" s="1"/>
  <c r="M46" i="2"/>
  <c r="C43" i="2"/>
  <c r="G43" i="2" s="1"/>
  <c r="C42" i="2"/>
  <c r="G42" i="2" s="1"/>
  <c r="C41" i="2"/>
  <c r="G41" i="2" s="1"/>
  <c r="C40" i="2"/>
  <c r="G40" i="2" s="1"/>
  <c r="C39" i="2"/>
  <c r="G39" i="2" s="1"/>
  <c r="M41" i="2"/>
  <c r="Q41" i="2" s="1"/>
  <c r="C38" i="2"/>
  <c r="O40" i="2"/>
  <c r="C37" i="2"/>
  <c r="G37" i="2" s="1"/>
  <c r="E36" i="2"/>
  <c r="M38" i="2"/>
  <c r="Q38" i="2" s="1"/>
  <c r="S38" i="2" s="1"/>
  <c r="M37" i="2"/>
  <c r="Q37" i="2" s="1"/>
  <c r="C34" i="2"/>
  <c r="O36" i="2"/>
  <c r="C33" i="2"/>
  <c r="G33" i="2" s="1"/>
  <c r="E32" i="2"/>
  <c r="M34" i="2"/>
  <c r="Q34" i="2" s="1"/>
  <c r="O33" i="2"/>
  <c r="C30" i="2"/>
  <c r="C28" i="2" s="1"/>
  <c r="M27" i="2"/>
  <c r="Q27" i="2" s="1"/>
  <c r="S27" i="2" s="1"/>
  <c r="C24" i="2"/>
  <c r="B11" i="9" s="1"/>
  <c r="M26" i="2"/>
  <c r="Q26" i="2" s="1"/>
  <c r="C23" i="2"/>
  <c r="I23" i="2" s="1"/>
  <c r="C22" i="2"/>
  <c r="I22" i="2" s="1"/>
  <c r="C21" i="2"/>
  <c r="G21" i="2" s="1"/>
  <c r="M23" i="2"/>
  <c r="Q23" i="2" s="1"/>
  <c r="B30" i="9" s="1"/>
  <c r="C20" i="2"/>
  <c r="O22" i="2"/>
  <c r="C19" i="2"/>
  <c r="G19" i="2" s="1"/>
  <c r="M20" i="2"/>
  <c r="Q20" i="2" s="1"/>
  <c r="B31" i="9" s="1"/>
  <c r="M17" i="2"/>
  <c r="Q17" i="2" s="1"/>
  <c r="M16" i="2"/>
  <c r="Q16" i="2" s="1"/>
  <c r="M15" i="2"/>
  <c r="C15" i="2"/>
  <c r="G15" i="2" s="1"/>
  <c r="E14" i="2"/>
  <c r="E12" i="2" s="1"/>
  <c r="D69" i="1"/>
  <c r="D53" i="1"/>
  <c r="C21" i="3" s="1"/>
  <c r="G20" i="3"/>
  <c r="D39" i="1"/>
  <c r="G19" i="3"/>
  <c r="D35" i="1"/>
  <c r="G18" i="3"/>
  <c r="C18" i="3"/>
  <c r="G16" i="3"/>
  <c r="D21" i="1"/>
  <c r="D14" i="1" s="1"/>
  <c r="G14" i="3"/>
  <c r="C14" i="3"/>
  <c r="D17" i="6" l="1"/>
  <c r="D17" i="4"/>
  <c r="E14" i="5"/>
  <c r="L14" i="5" s="1"/>
  <c r="B32" i="9"/>
  <c r="Q40" i="2"/>
  <c r="S40" i="2" s="1"/>
  <c r="B13" i="9"/>
  <c r="B22" i="9"/>
  <c r="S34" i="2"/>
  <c r="B53" i="9"/>
  <c r="S48" i="2"/>
  <c r="B14" i="9"/>
  <c r="S50" i="2"/>
  <c r="B24" i="9"/>
  <c r="G52" i="2"/>
  <c r="B23" i="9" s="1"/>
  <c r="S16" i="2"/>
  <c r="B28" i="9"/>
  <c r="B15" i="9"/>
  <c r="I41" i="2"/>
  <c r="B40" i="9"/>
  <c r="I44" i="2"/>
  <c r="B43" i="9"/>
  <c r="I49" i="2"/>
  <c r="B12" i="9"/>
  <c r="I42" i="2"/>
  <c r="B41" i="9"/>
  <c r="I45" i="2"/>
  <c r="B44" i="9"/>
  <c r="I47" i="2"/>
  <c r="B46" i="9"/>
  <c r="I21" i="2"/>
  <c r="B21" i="9"/>
  <c r="I37" i="2"/>
  <c r="B36" i="9"/>
  <c r="I39" i="2"/>
  <c r="B38" i="9"/>
  <c r="I43" i="2"/>
  <c r="B42" i="9"/>
  <c r="I40" i="2"/>
  <c r="B39" i="9"/>
  <c r="I46" i="2"/>
  <c r="B45" i="9"/>
  <c r="I48" i="2"/>
  <c r="B10" i="9"/>
  <c r="F43" i="5"/>
  <c r="C42" i="5"/>
  <c r="F22" i="5"/>
  <c r="H22" i="5" s="1"/>
  <c r="C25" i="11"/>
  <c r="F39" i="5"/>
  <c r="H39" i="5" s="1"/>
  <c r="C15" i="3"/>
  <c r="C13" i="3" s="1"/>
  <c r="E69" i="5"/>
  <c r="O12" i="2"/>
  <c r="M22" i="2"/>
  <c r="D32" i="6"/>
  <c r="D30" i="6" s="1"/>
  <c r="D38" i="6" s="1"/>
  <c r="Q33" i="2"/>
  <c r="S33" i="2" s="1"/>
  <c r="M40" i="2"/>
  <c r="G17" i="3"/>
  <c r="C68" i="2"/>
  <c r="G30" i="2"/>
  <c r="G69" i="2"/>
  <c r="G68" i="2" s="1"/>
  <c r="C30" i="3"/>
  <c r="C20" i="3"/>
  <c r="C29" i="5"/>
  <c r="C27" i="5" s="1"/>
  <c r="C16" i="5"/>
  <c r="F16" i="5"/>
  <c r="D61" i="4"/>
  <c r="C52" i="5"/>
  <c r="C50" i="5" s="1"/>
  <c r="D35" i="4"/>
  <c r="C21" i="5"/>
  <c r="F21" i="5" s="1"/>
  <c r="H21" i="5" s="1"/>
  <c r="E32" i="5"/>
  <c r="L32" i="5" s="1"/>
  <c r="F29" i="5"/>
  <c r="H29" i="5" s="1"/>
  <c r="G30" i="3"/>
  <c r="M36" i="2"/>
  <c r="M33" i="2"/>
  <c r="G13" i="3"/>
  <c r="F15" i="8" s="1"/>
  <c r="J42" i="8" s="1"/>
  <c r="D29" i="1"/>
  <c r="C14" i="2"/>
  <c r="O31" i="2"/>
  <c r="E26" i="2"/>
  <c r="G20" i="2"/>
  <c r="I20" i="2" s="1"/>
  <c r="C18" i="2"/>
  <c r="C19" i="3"/>
  <c r="F36" i="5"/>
  <c r="H36" i="5" s="1"/>
  <c r="C34" i="5"/>
  <c r="H62" i="5"/>
  <c r="F61" i="5"/>
  <c r="G34" i="2"/>
  <c r="I34" i="2" s="1"/>
  <c r="C32" i="2"/>
  <c r="M68" i="2"/>
  <c r="Q69" i="2"/>
  <c r="Q22" i="2"/>
  <c r="S22" i="2" s="1"/>
  <c r="S23" i="2"/>
  <c r="M25" i="2"/>
  <c r="Q25" i="2"/>
  <c r="S25" i="2" s="1"/>
  <c r="S26" i="2"/>
  <c r="S41" i="2"/>
  <c r="D18" i="6"/>
  <c r="H53" i="5"/>
  <c r="F52" i="5"/>
  <c r="C61" i="5"/>
  <c r="C59" i="5" s="1"/>
  <c r="G38" i="2"/>
  <c r="C36" i="2"/>
  <c r="D24" i="6"/>
  <c r="I19" i="2"/>
  <c r="C51" i="2"/>
  <c r="G58" i="2"/>
  <c r="I58" i="2" s="1"/>
  <c r="G16" i="2"/>
  <c r="I16" i="2" s="1"/>
  <c r="I33" i="2"/>
  <c r="Q15" i="2"/>
  <c r="B29" i="9" s="1"/>
  <c r="M14" i="2"/>
  <c r="Q36" i="2"/>
  <c r="S37" i="2"/>
  <c r="Q46" i="2"/>
  <c r="B52" i="9" s="1"/>
  <c r="F20" i="5"/>
  <c r="H20" i="5" s="1"/>
  <c r="C18" i="5"/>
  <c r="H35" i="5"/>
  <c r="D16" i="6" l="1"/>
  <c r="D28" i="6" s="1"/>
  <c r="D41" i="6" s="1"/>
  <c r="C14" i="5"/>
  <c r="J14" i="5" s="1"/>
  <c r="I52" i="2"/>
  <c r="C54" i="9"/>
  <c r="F42" i="5"/>
  <c r="H42" i="5" s="1"/>
  <c r="C15" i="9"/>
  <c r="I30" i="2"/>
  <c r="G36" i="2"/>
  <c r="I36" i="2" s="1"/>
  <c r="B20" i="9"/>
  <c r="C33" i="9" s="1"/>
  <c r="F14" i="8"/>
  <c r="H42" i="8" s="1"/>
  <c r="K42" i="8" s="1"/>
  <c r="D62" i="1"/>
  <c r="C24" i="11"/>
  <c r="E25" i="11"/>
  <c r="G25" i="11" s="1"/>
  <c r="G62" i="8"/>
  <c r="C12" i="2"/>
  <c r="O42" i="2"/>
  <c r="I69" i="2"/>
  <c r="F34" i="5"/>
  <c r="H34" i="5" s="1"/>
  <c r="C69" i="5"/>
  <c r="E59" i="2"/>
  <c r="E47" i="5"/>
  <c r="M12" i="2"/>
  <c r="C17" i="3"/>
  <c r="C27" i="3" s="1"/>
  <c r="G29" i="8" s="1"/>
  <c r="F48" i="8" s="1"/>
  <c r="G21" i="3"/>
  <c r="G28" i="8" s="1"/>
  <c r="G32" i="2"/>
  <c r="D71" i="4"/>
  <c r="D50" i="4"/>
  <c r="C32" i="5"/>
  <c r="J32" i="5" s="1"/>
  <c r="F27" i="5"/>
  <c r="H27" i="5" s="1"/>
  <c r="M31" i="2"/>
  <c r="F18" i="5"/>
  <c r="F14" i="5" s="1"/>
  <c r="Q14" i="2"/>
  <c r="S15" i="2"/>
  <c r="C26" i="2"/>
  <c r="Q31" i="2"/>
  <c r="S31" i="2" s="1"/>
  <c r="S36" i="2"/>
  <c r="G18" i="2"/>
  <c r="F50" i="5"/>
  <c r="H52" i="5"/>
  <c r="S46" i="2"/>
  <c r="G51" i="2"/>
  <c r="S69" i="2"/>
  <c r="Q68" i="2"/>
  <c r="F59" i="5"/>
  <c r="H59" i="5" s="1"/>
  <c r="H61" i="5"/>
  <c r="G14" i="2"/>
  <c r="C14" i="11" l="1"/>
  <c r="I14" i="11" s="1"/>
  <c r="C49" i="9"/>
  <c r="B49" i="9"/>
  <c r="I14" i="8"/>
  <c r="L42" i="8"/>
  <c r="E24" i="11"/>
  <c r="E14" i="11" s="1"/>
  <c r="E73" i="5"/>
  <c r="O47" i="2" s="1"/>
  <c r="E24" i="10" s="1"/>
  <c r="E33" i="10" s="1"/>
  <c r="F12" i="10" s="1"/>
  <c r="K28" i="8"/>
  <c r="F49" i="8"/>
  <c r="I48" i="8" s="1"/>
  <c r="F34" i="8"/>
  <c r="F56" i="8"/>
  <c r="I18" i="2"/>
  <c r="G12" i="2"/>
  <c r="F32" i="5"/>
  <c r="H32" i="5" s="1"/>
  <c r="M42" i="2"/>
  <c r="D74" i="4"/>
  <c r="I52" i="1" s="1"/>
  <c r="C47" i="5"/>
  <c r="C73" i="5" s="1"/>
  <c r="C59" i="2"/>
  <c r="G59" i="2" s="1"/>
  <c r="G26" i="2"/>
  <c r="I26" i="2" s="1"/>
  <c r="S14" i="2"/>
  <c r="Q12" i="2"/>
  <c r="I14" i="2"/>
  <c r="H14" i="5"/>
  <c r="H18" i="5"/>
  <c r="F69" i="5"/>
  <c r="H69" i="5" s="1"/>
  <c r="H50" i="5"/>
  <c r="O45" i="2" l="1"/>
  <c r="G61" i="8"/>
  <c r="K61" i="8" s="1"/>
  <c r="C24" i="10"/>
  <c r="C33" i="10" s="1"/>
  <c r="C51" i="11"/>
  <c r="C77" i="11" s="1"/>
  <c r="G24" i="11"/>
  <c r="Q42" i="2"/>
  <c r="S42" i="2" s="1"/>
  <c r="S12" i="2"/>
  <c r="F47" i="5"/>
  <c r="I59" i="2"/>
  <c r="I12" i="2"/>
  <c r="O44" i="2" l="1"/>
  <c r="F33" i="10"/>
  <c r="F24" i="10"/>
  <c r="F21" i="10" s="1"/>
  <c r="G14" i="11"/>
  <c r="G51" i="11" s="1"/>
  <c r="E51" i="11"/>
  <c r="E77" i="11" s="1"/>
  <c r="G77" i="11" s="1"/>
  <c r="I50" i="1"/>
  <c r="M47" i="2"/>
  <c r="F73" i="5"/>
  <c r="H73" i="5" s="1"/>
  <c r="H47" i="5"/>
  <c r="O59" i="2" l="1"/>
  <c r="M45" i="2"/>
  <c r="M44" i="2" s="1"/>
  <c r="M59" i="2" s="1"/>
  <c r="Q47" i="2"/>
  <c r="C8" i="9" s="1"/>
  <c r="C16" i="9" s="1"/>
  <c r="C56" i="9" s="1"/>
  <c r="C60" i="9" s="1"/>
  <c r="Q45" i="2" l="1"/>
  <c r="S47" i="2"/>
  <c r="S45" i="2" l="1"/>
  <c r="Q44" i="2"/>
  <c r="S44" i="2" l="1"/>
  <c r="Q59" i="2"/>
  <c r="S59" i="2" s="1"/>
  <c r="I49" i="1"/>
  <c r="G24" i="3"/>
  <c r="G23" i="3" s="1"/>
  <c r="I62" i="1" l="1"/>
  <c r="F16" i="10"/>
  <c r="F35" i="8"/>
  <c r="F55" i="8" s="1"/>
  <c r="I55" i="8" s="1"/>
  <c r="G27" i="3"/>
  <c r="I34" i="8" l="1"/>
  <c r="F14" i="10"/>
</calcChain>
</file>

<file path=xl/sharedStrings.xml><?xml version="1.0" encoding="utf-8"?>
<sst xmlns="http://schemas.openxmlformats.org/spreadsheetml/2006/main" count="682" uniqueCount="298">
  <si>
    <t>NIT. 891,180,084-2</t>
  </si>
  <si>
    <t>BALANCE GENERAL</t>
  </si>
  <si>
    <t>Período</t>
  </si>
  <si>
    <t>NOTA</t>
  </si>
  <si>
    <t>Actual</t>
  </si>
  <si>
    <t>Código</t>
  </si>
  <si>
    <t>$</t>
  </si>
  <si>
    <t>ACTIVO</t>
  </si>
  <si>
    <t>PASIVO</t>
  </si>
  <si>
    <t>CORRIENTE</t>
  </si>
  <si>
    <t>Efectivo</t>
  </si>
  <si>
    <t>[1]</t>
  </si>
  <si>
    <t>Cuentas por Pagar</t>
  </si>
  <si>
    <t>[6]</t>
  </si>
  <si>
    <t>Caja</t>
  </si>
  <si>
    <t>Adquisición de Bienes y Servicios Nales.</t>
  </si>
  <si>
    <t>Depósitos en Instituciones Financieras</t>
  </si>
  <si>
    <t>Acreedores</t>
  </si>
  <si>
    <t>Retención en la Fuente e Impto. Timbre</t>
  </si>
  <si>
    <t>Inversiones</t>
  </si>
  <si>
    <t>[2]</t>
  </si>
  <si>
    <t>Impuestos, Contribuciones y Tasas por pagar</t>
  </si>
  <si>
    <t>Créditos Judiciales</t>
  </si>
  <si>
    <t>Otras Cuentas por Pagar</t>
  </si>
  <si>
    <t>Deudores</t>
  </si>
  <si>
    <t>[3]</t>
  </si>
  <si>
    <t>Obligac.Laborales y de Seguridad Soc.</t>
  </si>
  <si>
    <t>[7]</t>
  </si>
  <si>
    <t>Ingresos no tributarios</t>
  </si>
  <si>
    <t>Salarios y Prestaciones Sociales</t>
  </si>
  <si>
    <t>Prestación de Servicios</t>
  </si>
  <si>
    <t>Avances y Anticipos entregados</t>
  </si>
  <si>
    <t>Otros Pasivos</t>
  </si>
  <si>
    <t>[8]</t>
  </si>
  <si>
    <t>Depositos entregados en garantía</t>
  </si>
  <si>
    <t>Recaudos a Favor de Terceros</t>
  </si>
  <si>
    <t>Otros Deudores</t>
  </si>
  <si>
    <t>Ingresos Recibidos por Anticipado</t>
  </si>
  <si>
    <t>Provisión para Deudores (Cr)</t>
  </si>
  <si>
    <t>NO CORRIENTE</t>
  </si>
  <si>
    <t>Operaciones crédito público</t>
  </si>
  <si>
    <t>[9]</t>
  </si>
  <si>
    <t>Inv.Patrimoniales-Entidades no Contro</t>
  </si>
  <si>
    <t>Préstamos banca comercial</t>
  </si>
  <si>
    <t>Pasivos Estimados</t>
  </si>
  <si>
    <t>[10]</t>
  </si>
  <si>
    <t>Deudas de Difícil Recaudo</t>
  </si>
  <si>
    <t>Provisión para Contingencias</t>
  </si>
  <si>
    <t>Provisión para bonos pensionales</t>
  </si>
  <si>
    <t>Propiedades, Planta y Equipo</t>
  </si>
  <si>
    <t>[4]</t>
  </si>
  <si>
    <t>Terrenos</t>
  </si>
  <si>
    <t>Creditos diferidos</t>
  </si>
  <si>
    <t>Construcciones en Curso</t>
  </si>
  <si>
    <t>Bienes Muebles en Bodega</t>
  </si>
  <si>
    <t>Edificaciones</t>
  </si>
  <si>
    <t>TOTAL PASIVO</t>
  </si>
  <si>
    <t>Redes, Líneas y Cables</t>
  </si>
  <si>
    <t>Maquinaria y Equipo</t>
  </si>
  <si>
    <t>Equipo Médico y Científico</t>
  </si>
  <si>
    <t>PATRIMONIO</t>
  </si>
  <si>
    <t>Muebles, Enseres y Eq. de Oficina</t>
  </si>
  <si>
    <t>Patrimonio Institucional</t>
  </si>
  <si>
    <t>[11]</t>
  </si>
  <si>
    <t>Eq. de Comunicación y Computación</t>
  </si>
  <si>
    <t>Capital Fiscal</t>
  </si>
  <si>
    <t>Eq. de Transporte, Tracción y Elevac.</t>
  </si>
  <si>
    <t>Resultados del Ejercicio</t>
  </si>
  <si>
    <t>Eq.de Comedor, Cocina y Despensa</t>
  </si>
  <si>
    <t>Superávit por Donación</t>
  </si>
  <si>
    <t>Depreciación Acumulada (Cr)</t>
  </si>
  <si>
    <t>Superávit por Valorización</t>
  </si>
  <si>
    <t>Prov.Protec.Prop., Planta y Equipo (Cr)</t>
  </si>
  <si>
    <t>Patrimonio Institucional Incorporado</t>
  </si>
  <si>
    <t>Otros Activos</t>
  </si>
  <si>
    <t>[5]</t>
  </si>
  <si>
    <t>Cargos Diferidos</t>
  </si>
  <si>
    <t>Obras y mejoras en propiedad ajena</t>
  </si>
  <si>
    <t>Bienes de Arte y Cultura</t>
  </si>
  <si>
    <t>Intangibles</t>
  </si>
  <si>
    <t>Amortización Acumulada Intangibles (Cr)</t>
  </si>
  <si>
    <t>Valorizaciones</t>
  </si>
  <si>
    <t>TOTAL ACTIVO</t>
  </si>
  <si>
    <t>TOTAL PASIVO Y PATRIMONIO</t>
  </si>
  <si>
    <t>CUENTAS DE ORDEN DEUDORAS</t>
  </si>
  <si>
    <t>CUENTAS DE ORDEN ACREEDORAS</t>
  </si>
  <si>
    <t>Derechos Contingentes</t>
  </si>
  <si>
    <t>[12]</t>
  </si>
  <si>
    <t>Responsabilidades Contingentes</t>
  </si>
  <si>
    <t>[14]</t>
  </si>
  <si>
    <t>Deudoras de Control</t>
  </si>
  <si>
    <t>[13]</t>
  </si>
  <si>
    <t>Acreedoras de Control</t>
  </si>
  <si>
    <t>[15]</t>
  </si>
  <si>
    <t>Deudoras por Contra (Cr)</t>
  </si>
  <si>
    <t>Acreedoras por Contra (Db)</t>
  </si>
  <si>
    <t>BALANCE GENERAL  COMPARATIVO</t>
  </si>
  <si>
    <t>Variación</t>
  </si>
  <si>
    <t>Variación</t>
  </si>
  <si>
    <t>Anterior</t>
  </si>
  <si>
    <t>Absoluta</t>
  </si>
  <si>
    <t>Relativa</t>
  </si>
  <si>
    <t>%</t>
  </si>
  <si>
    <t>Impuestos, contribuciones y tasas</t>
  </si>
  <si>
    <t>Provisión para deudores</t>
  </si>
  <si>
    <t>Créditos Diferidos</t>
  </si>
  <si>
    <t/>
  </si>
  <si>
    <t>PATRIMONIO</t>
  </si>
  <si>
    <t>TOTAL ACTIVO</t>
  </si>
  <si>
    <t>NIT. 891,180084-2</t>
  </si>
  <si>
    <t>ESTADO DE ACTIVIDAD FINANCIERA, ECONÓMICA, SOCIAL Y AMBIENTAL</t>
  </si>
  <si>
    <t>Concepto</t>
  </si>
  <si>
    <t>Nota</t>
  </si>
  <si>
    <t>Período Actual</t>
  </si>
  <si>
    <t>ACTIVIDADES ORDINARIAS</t>
  </si>
  <si>
    <t>INGRESOS OPERACIONALES</t>
  </si>
  <si>
    <t>Ingresos Fiscales</t>
  </si>
  <si>
    <t>(16)</t>
  </si>
  <si>
    <t>No tributarios</t>
  </si>
  <si>
    <t>Venta de Servicios</t>
  </si>
  <si>
    <t>(17)</t>
  </si>
  <si>
    <t>Servicios Educativos</t>
  </si>
  <si>
    <t>Devoluciones, rebajas y descuentos en venta de servicios</t>
  </si>
  <si>
    <t>Transferencias</t>
  </si>
  <si>
    <t>(18)</t>
  </si>
  <si>
    <t>Otras Transferencias</t>
  </si>
  <si>
    <t>COSTOS DE VENTAS Y DE OPERACIÓN</t>
  </si>
  <si>
    <t>Costo de Ventas de Servicios</t>
  </si>
  <si>
    <t>(19)</t>
  </si>
  <si>
    <t>GASTOS OPERACIONALES</t>
  </si>
  <si>
    <t>De Administración</t>
  </si>
  <si>
    <t>(20)</t>
  </si>
  <si>
    <t>Sueldos y salarios</t>
  </si>
  <si>
    <t>Contribuciones Imputadas</t>
  </si>
  <si>
    <t>Contribuciones Efectivas</t>
  </si>
  <si>
    <t>Aportes sobre la Nómina</t>
  </si>
  <si>
    <t>Generales</t>
  </si>
  <si>
    <t>Impuestos, Contribuciones y Tasas</t>
  </si>
  <si>
    <t>Provisiones, Depreciaciones y Amortizaciones</t>
  </si>
  <si>
    <t>(21)</t>
  </si>
  <si>
    <t>Provisión para contingencias</t>
  </si>
  <si>
    <t>Depreciación de propiedades, planta y equipo</t>
  </si>
  <si>
    <t>EXCEDENTE O (DÉFICIT) OPERACIONAL</t>
  </si>
  <si>
    <t>INGRESOS NO OPERACIONALES</t>
  </si>
  <si>
    <t>OTROS INGRESOS</t>
  </si>
  <si>
    <t>(22)</t>
  </si>
  <si>
    <t>Financieros</t>
  </si>
  <si>
    <t>Otros Ingresos Ordinarios</t>
  </si>
  <si>
    <t>Extraordinarios</t>
  </si>
  <si>
    <t>Ajuste de Ejercicios Anteriores</t>
  </si>
  <si>
    <t>GASTOS NO OPERACIONALES</t>
  </si>
  <si>
    <t>OTROS GASTOS</t>
  </si>
  <si>
    <t>(23)</t>
  </si>
  <si>
    <t>Intereses</t>
  </si>
  <si>
    <t>Otros Gastos Ordinarios</t>
  </si>
  <si>
    <t>EXCEDENTE O (DÉFICIT) NO OPERACIONAL</t>
  </si>
  <si>
    <t>EXCEDENTE O (DÉFICIT) DEL EJERCICIO</t>
  </si>
  <si>
    <t>ESTADO DE ACTIVIDAD FINANCIERA, ECONÓMICA, SOCIAL Y AMBIENTAL COMPARATIVO</t>
  </si>
  <si>
    <t>Período Anterior</t>
  </si>
  <si>
    <t>EXCEDENTE O (DÉFICIT) OPERACIONAL</t>
  </si>
  <si>
    <t>INGRESOS NO OPERACIONALES</t>
  </si>
  <si>
    <t>GASTOS NO OPERACIONALES</t>
  </si>
  <si>
    <t>ESTADO DE CAMBIOS EN EL PATRIMONIO</t>
  </si>
  <si>
    <t>VALORES</t>
  </si>
  <si>
    <t>DETALLE DE LAS VARIACIONES PATRIMONIALES</t>
  </si>
  <si>
    <t>INCREMENTOS</t>
  </si>
  <si>
    <t>DISMINUCIONES</t>
  </si>
  <si>
    <t>PARTIDAS SIN VARIACIÓN</t>
  </si>
  <si>
    <t>Amortizacion de intangibles</t>
  </si>
  <si>
    <t>Depositoo en Instituciones Financieras</t>
  </si>
  <si>
    <t>Nit. 891,180,084-2</t>
  </si>
  <si>
    <t>INDICADOR DE LIQUIDEZ</t>
  </si>
  <si>
    <t>Tienen por objeto mostrar la relación existente entre los recursos que se pueden convertir en disponibles y las obligaciones que se deben cancelar en el corto plazo.</t>
  </si>
  <si>
    <t>Razón Corriente=</t>
  </si>
  <si>
    <t>Activo Corriente</t>
  </si>
  <si>
    <t>→</t>
  </si>
  <si>
    <t>=</t>
  </si>
  <si>
    <t>Pasivo Corriente</t>
  </si>
  <si>
    <t>INDICADOR DE APALANCAMIENTO</t>
  </si>
  <si>
    <t>Tienen por objeto medir en que grado y de que forma participan los acreedores dentro del financiamiento de la Universidad.</t>
  </si>
  <si>
    <t>De la misma manera se trata de establecer el riesgo que corren tales acreedores, el riesgo de los dueños y la conveniencia o inconveniencia de un determinado nivel de endeudamiento para la Entidad.</t>
  </si>
  <si>
    <t>Nivel de Endeudamiento =</t>
  </si>
  <si>
    <t xml:space="preserve">Total Pasivo </t>
  </si>
  <si>
    <t xml:space="preserve"> x 100</t>
  </si>
  <si>
    <t>Total Activo</t>
  </si>
  <si>
    <t>apalancamiento Total =</t>
  </si>
  <si>
    <t>Total Pasivo</t>
  </si>
  <si>
    <t>Patrimonio</t>
  </si>
  <si>
    <t>OTROS INDICADORES</t>
  </si>
  <si>
    <t>Capital de Trabajo=</t>
  </si>
  <si>
    <t>Activo Corriente - Pasivo Corriente</t>
  </si>
  <si>
    <t>-</t>
  </si>
  <si>
    <t>Se evidencia liquidez para cumplir normalmente con las obligaciones en el corto plazo.</t>
  </si>
  <si>
    <t>Solidez=</t>
  </si>
  <si>
    <t>Activo Total</t>
  </si>
  <si>
    <t>Pasivo Total</t>
  </si>
  <si>
    <t>Indice de Propiedad=</t>
  </si>
  <si>
    <t xml:space="preserve">Margen Neto = </t>
  </si>
  <si>
    <t>Excedente Neto</t>
  </si>
  <si>
    <t>Ventas Netas</t>
  </si>
  <si>
    <t>TOTALES</t>
  </si>
  <si>
    <t>NIT. 891,180.084-2</t>
  </si>
  <si>
    <t>Bienes entregados a terceros</t>
  </si>
  <si>
    <t>Ajuste por diferencia en cambio</t>
  </si>
  <si>
    <t>(Cifras en pesos)</t>
  </si>
  <si>
    <t>(Cifras en  pesos)</t>
  </si>
  <si>
    <t>(valores en  pesos)</t>
  </si>
  <si>
    <t>Variaciones Patrimoniales Durante el año 2014</t>
  </si>
  <si>
    <t xml:space="preserve">Venta de Servicios pregrado </t>
  </si>
  <si>
    <t xml:space="preserve">Venta de Servicios posgrados </t>
  </si>
  <si>
    <t xml:space="preserve">Venta de Servicios conexos a la educacion </t>
  </si>
  <si>
    <t>Venta de Servicios formacion extensiva</t>
  </si>
  <si>
    <t xml:space="preserve">Educacion formal pregrado </t>
  </si>
  <si>
    <t xml:space="preserve">Educacion formal posgrados </t>
  </si>
  <si>
    <t>Educacion  no formal formacion extensiva</t>
  </si>
  <si>
    <t xml:space="preserve"> Servicios conexos a la educacion </t>
  </si>
  <si>
    <t>ESTADO DE FLUJOS DE EFECTIVO</t>
  </si>
  <si>
    <t xml:space="preserve"> (Cifras en miles de pesos)</t>
  </si>
  <si>
    <t>EXCEDENTE (DÉFICIT) DEL EJERCICIO</t>
  </si>
  <si>
    <t>MOVIMIENTO DE PARTIDAS QUE NO INVOLUCRAN EFECTIVO</t>
  </si>
  <si>
    <t>Depreciaciones</t>
  </si>
  <si>
    <t>Provision de Cartera</t>
  </si>
  <si>
    <t>Propiedad Planta y Equipo</t>
  </si>
  <si>
    <t>Diferidos</t>
  </si>
  <si>
    <t>Superavit</t>
  </si>
  <si>
    <t xml:space="preserve">Provision </t>
  </si>
  <si>
    <t>EFECTIVO GENERADO EN LA OPERACIÓN</t>
  </si>
  <si>
    <t>ACTIVIDADES DE OPERACIÓN</t>
  </si>
  <si>
    <t>CAMBIOS EN CUENTAS DEL ACTIVO:</t>
  </si>
  <si>
    <t>Aumento en clientes</t>
  </si>
  <si>
    <t>Disminucion en Anticipos y Avances</t>
  </si>
  <si>
    <t>Aumento en Anticipo de Impuestos y Saldos a favor</t>
  </si>
  <si>
    <t>Aumento de diferidos</t>
  </si>
  <si>
    <t>Aumento Patrimonio Institucional</t>
  </si>
  <si>
    <t>CAMBIOS EN CUENTAS DEL PASIVO:</t>
  </si>
  <si>
    <t>DISMINUCIÓN EN PROVEEDORES</t>
  </si>
  <si>
    <t>Aumento en Acreedores Varios</t>
  </si>
  <si>
    <t>Aumento en Costos y Gastos por Pagar</t>
  </si>
  <si>
    <t>Aumento en aportes de nomina por pagar</t>
  </si>
  <si>
    <t>Aumento Otras cuantas por Pagar</t>
  </si>
  <si>
    <t>Aumento en Anticipo Recibidos de Clientes</t>
  </si>
  <si>
    <t>FLUJO NETO DE EFECTIVO EN ACTIVIDADES DE OPERACIÓN</t>
  </si>
  <si>
    <t>ACTIVIDADES DE INVERSION</t>
  </si>
  <si>
    <t>Disminucion Construcciones en Curso</t>
  </si>
  <si>
    <t>Disminucion Bienes Muebles en Bodega</t>
  </si>
  <si>
    <t>Aumento Edificaciones</t>
  </si>
  <si>
    <t>Disminución Maquinaria y Equipo</t>
  </si>
  <si>
    <t>Aumento Equipo Médico y Científico</t>
  </si>
  <si>
    <t>Aumento Muebles, Enseres y Eq. de Oficina</t>
  </si>
  <si>
    <t>Aumento Eq. de Comunicación y Computación</t>
  </si>
  <si>
    <t>Aumento Eq. de Transporte, Tracción y Elevac.</t>
  </si>
  <si>
    <t>Aumento Eq.de Comedor, Cocina y Despensa</t>
  </si>
  <si>
    <t>Aumento Inversiones patrimoniales</t>
  </si>
  <si>
    <t>Aumento otros activos</t>
  </si>
  <si>
    <t>FLUJO NETO  ACTIVIDADES DE INVERSION</t>
  </si>
  <si>
    <t>ACTIVIDADES DE FINANCIACION</t>
  </si>
  <si>
    <t>Aumento de Capital Fiscal</t>
  </si>
  <si>
    <t>Aumento obligaciones Financieras</t>
  </si>
  <si>
    <t>FLUJO NETO ACTIVIDADES FINANCIACION</t>
  </si>
  <si>
    <t xml:space="preserve">INCREMENTO (DISMINUCIÓN) NETO DEL EFECTIVO Y EQUIVALENTES A EFECTIVO </t>
  </si>
  <si>
    <t>Ajuste por Diferencia en Cambio</t>
  </si>
  <si>
    <r>
      <t>Interpretación: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Muestra el porcentaje de los excedentes generados por la venta de servicios educativos.</t>
    </r>
  </si>
  <si>
    <t>Operaciones Interistitucionales</t>
  </si>
  <si>
    <t>Operaciones sin Flujo de Efectivo</t>
  </si>
  <si>
    <t>Cuota Fiscalización y Auditaje(Contraloria)</t>
  </si>
  <si>
    <t xml:space="preserve">Otros gastos extraordinarios </t>
  </si>
  <si>
    <t>Cerificado de Deposito termino</t>
  </si>
  <si>
    <t xml:space="preserve">PEDRO LEON REYES GASPAR </t>
  </si>
  <si>
    <t xml:space="preserve">Rector </t>
  </si>
  <si>
    <t>GINA PAOLA GAMBOA RODRIGUEZ</t>
  </si>
  <si>
    <t xml:space="preserve">Contador  </t>
  </si>
  <si>
    <t>TP. 128036-T</t>
  </si>
  <si>
    <t>____________________________</t>
  </si>
  <si>
    <t>______________________________</t>
  </si>
  <si>
    <t>DE DICIEMBRE   1º A DICIEMBRE 31 DE 2014</t>
  </si>
  <si>
    <t>31-XII-2014</t>
  </si>
  <si>
    <t>31-XII-2013</t>
  </si>
  <si>
    <t>DICIEMBRE  31 DE 2014</t>
  </si>
  <si>
    <t>A 31 DE DICIEMBRE DE 2014</t>
  </si>
  <si>
    <t>DE DICIEMBRE 1° A DICIEMBRE 31 DE 2014</t>
  </si>
  <si>
    <t>DE DICIEMBRE 01 A 31 DE DICIEMBRE DE 2014</t>
  </si>
  <si>
    <t>DEL  1 DICIEMBRE  A 31 DICIEMBRE  DE 2014</t>
  </si>
  <si>
    <t>INDICADORES FINANCIEROS DICIEMBRE 31 DE 2014</t>
  </si>
  <si>
    <t>Saldo del Patrimonio a 31 de Diciembre de 2013</t>
  </si>
  <si>
    <t>Saldo del Patrimonio a 31 de  Diciembre  de 2014</t>
  </si>
  <si>
    <t>A 31 DICIEMBRE  DE 2014</t>
  </si>
  <si>
    <t>____________________________________</t>
  </si>
  <si>
    <t>Contador</t>
  </si>
  <si>
    <t>TP 128036 - T</t>
  </si>
  <si>
    <t>_________________________________________</t>
  </si>
  <si>
    <t>________________________________</t>
  </si>
  <si>
    <t>EFECTIVO Y EQUIVALENTES A EFECTIVO AL INICIO DEL PERIODO (A 31 DE DICIEMBRE DE 2013)</t>
  </si>
  <si>
    <t>EFECTIVO Y EQUIVALENTES A EFECTIVO AL FINAL DEL PERIODO (A 31 DE DIC. DE 2014)</t>
  </si>
  <si>
    <r>
      <t xml:space="preserve">Interpretación: </t>
    </r>
    <r>
      <rPr>
        <sz val="10"/>
        <rFont val="Arial"/>
        <family val="2"/>
      </rPr>
      <t xml:space="preserve"> El resultado indica que por cada peso ($1) que la Universidad debe en el corto plazo, cuenta con ($6.11) para respaldar esa obligación.</t>
    </r>
  </si>
  <si>
    <r>
      <t>Interpretación: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Es el porcentaje del total de activos que ha sido financiado por los acreedores. Por cada $100 que la Universidad ha invertido en activos, los acreedores han financiado $010.</t>
    </r>
  </si>
  <si>
    <r>
      <t>Interpretación: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Mide el grado de compromiso del patrimonio de la Universidad para con los acreedores. Por cada peso ($1) de patrimonio, se tienen deudas por $0,11</t>
    </r>
  </si>
  <si>
    <r>
      <t xml:space="preserve">Interpretación: </t>
    </r>
    <r>
      <rPr>
        <sz val="10"/>
        <rFont val="Arial"/>
        <family val="2"/>
      </rPr>
      <t>Representa la capacidad de pago a corto y largo plazo que tiene la Universidad y así demostrar su consistencia financiera. Esta razón indica que la Universidad dispone de $9.76 en Activos por cada peso ($1) que adeuda.</t>
    </r>
  </si>
  <si>
    <r>
      <t xml:space="preserve">Interpretación: </t>
    </r>
    <r>
      <rPr>
        <sz val="10"/>
        <rFont val="Arial"/>
        <family val="2"/>
      </rPr>
      <t>Representa la relación que existe entre el capital propio y la inversión. Indica que por cada peso ($1)  invertido en la Universidad, $0,90 es capital propio; entre más alta sea la proporción, indica menor endeudamiento externo.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</si>
</sst>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(* #,##0_);_(* \(#,##0\);_(* &quot;-&quot;_);_(@_)"/>
    <numFmt numFmtId="43" formatCode="_(* #,##0.00_);_(* \(#,##0.00\);_(* &quot;-&quot;??_);_(@_)"/>
    <numFmt numFmtId="164" formatCode="#,##0;[Red]#,##0"/>
    <numFmt numFmtId="165" formatCode="_ * #,##0.00_ ;_ * \-#,##0.00_ ;_ * \-??_ ;_ @_ "/>
    <numFmt numFmtId="166" formatCode="_ * #,##0_ ;_ * \-#,##0_ ;_ * \-??_ ;_ @_ "/>
    <numFmt numFmtId="167" formatCode="0.0"/>
    <numFmt numFmtId="168" formatCode="&quot;$&quot;\ #,##0.00"/>
    <numFmt numFmtId="169" formatCode="&quot;$&quot;\ #,##0"/>
    <numFmt numFmtId="170" formatCode="_-* #,##0\ _€_-;\-* #,##0\ _€_-;_-* &quot;-&quot;\ _€_-;_-@_-"/>
    <numFmt numFmtId="171" formatCode="_-* #,##0\ _€_-;\-* #,##0\ _€_-;_-* &quot;-&quot;??\ _€_-;_-@_-"/>
    <numFmt numFmtId="172" formatCode="_(&quot;$&quot;\ * #,##0.0_);_(&quot;$&quot;\ * \(#,##0.0\);_(&quot;$&quot;\ * &quot;-&quot;??_);_(@_)"/>
  </numFmts>
  <fonts count="49" x14ac:knownFonts="1">
    <font>
      <sz val="10"/>
      <name val="Arial"/>
      <family val="2"/>
      <charset val="1"/>
    </font>
    <font>
      <sz val="8"/>
      <color theme="1"/>
      <name val="Segoe UI"/>
      <family val="2"/>
    </font>
    <font>
      <sz val="8"/>
      <color theme="1"/>
      <name val="Calibri"/>
      <family val="2"/>
    </font>
    <font>
      <sz val="8"/>
      <color theme="1"/>
      <name val="Calibri"/>
      <family val="2"/>
    </font>
    <font>
      <sz val="8"/>
      <color theme="1"/>
      <name val="Calibri"/>
      <family val="2"/>
    </font>
    <font>
      <sz val="10"/>
      <name val="Bookman Old Style"/>
      <family val="1"/>
      <charset val="1"/>
    </font>
    <font>
      <b/>
      <sz val="10"/>
      <name val="Bookman Old Style"/>
      <family val="1"/>
      <charset val="1"/>
    </font>
    <font>
      <b/>
      <sz val="13"/>
      <name val="Bookman Old Style"/>
      <family val="1"/>
      <charset val="1"/>
    </font>
    <font>
      <sz val="9"/>
      <name val="Bookman Old Style"/>
      <family val="1"/>
      <charset val="1"/>
    </font>
    <font>
      <b/>
      <sz val="8"/>
      <name val="Bookman Old Style"/>
      <family val="1"/>
      <charset val="1"/>
    </font>
    <font>
      <sz val="8"/>
      <name val="Bookman Old Style"/>
      <family val="1"/>
      <charset val="1"/>
    </font>
    <font>
      <b/>
      <sz val="14"/>
      <name val="Bookman Old Style"/>
      <family val="1"/>
      <charset val="1"/>
    </font>
    <font>
      <b/>
      <sz val="12"/>
      <name val="Bookman Old Style"/>
      <family val="1"/>
      <charset val="1"/>
    </font>
    <font>
      <sz val="10"/>
      <name val="Arial"/>
      <family val="2"/>
      <charset val="1"/>
    </font>
    <font>
      <b/>
      <sz val="10"/>
      <color indexed="12"/>
      <name val="Batang"/>
      <family val="1"/>
    </font>
    <font>
      <b/>
      <i/>
      <u/>
      <sz val="14"/>
      <name val="Arial"/>
      <family val="2"/>
    </font>
    <font>
      <b/>
      <sz val="14"/>
      <name val="Arial"/>
      <family val="2"/>
    </font>
    <font>
      <b/>
      <sz val="10"/>
      <name val="@Batang"/>
      <family val="1"/>
    </font>
    <font>
      <sz val="10"/>
      <name val="Arial"/>
      <family val="2"/>
    </font>
    <font>
      <b/>
      <sz val="12"/>
      <name val="Arial"/>
      <family val="2"/>
    </font>
    <font>
      <b/>
      <u/>
      <sz val="10"/>
      <name val="@Batang"/>
      <family val="1"/>
    </font>
    <font>
      <b/>
      <sz val="10"/>
      <name val="Arial"/>
      <family val="2"/>
    </font>
    <font>
      <sz val="10"/>
      <name val="Arial"/>
      <family val="2"/>
    </font>
    <font>
      <b/>
      <sz val="10"/>
      <name val="Bookman Old Style"/>
      <family val="1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i/>
      <sz val="10"/>
      <name val="Arial"/>
      <family val="2"/>
    </font>
    <font>
      <sz val="8"/>
      <color indexed="8"/>
      <name val="Arial"/>
      <family val="2"/>
    </font>
    <font>
      <sz val="8"/>
      <color indexed="8"/>
      <name val="Calibri"/>
      <family val="2"/>
    </font>
    <font>
      <sz val="9"/>
      <name val="Arial"/>
      <family val="2"/>
    </font>
    <font>
      <sz val="11"/>
      <name val="Bookman Old Style"/>
      <family val="1"/>
      <charset val="1"/>
    </font>
    <font>
      <sz val="11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b/>
      <sz val="14"/>
      <color indexed="17"/>
      <name val="Arial"/>
      <family val="2"/>
    </font>
    <font>
      <b/>
      <sz val="10"/>
      <color indexed="10"/>
      <name val="Arial"/>
      <family val="2"/>
    </font>
    <font>
      <b/>
      <sz val="10"/>
      <color indexed="9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b/>
      <sz val="14"/>
      <color indexed="10"/>
      <name val="Arial"/>
      <family val="2"/>
    </font>
    <font>
      <sz val="14"/>
      <name val="Arial"/>
      <family val="2"/>
    </font>
    <font>
      <sz val="10"/>
      <color indexed="8"/>
      <name val="Segoe UI"/>
      <family val="2"/>
    </font>
    <font>
      <b/>
      <i/>
      <sz val="9"/>
      <name val="Arial"/>
      <family val="2"/>
    </font>
    <font>
      <b/>
      <i/>
      <sz val="8"/>
      <name val="Arial"/>
      <family val="2"/>
    </font>
    <font>
      <i/>
      <sz val="9"/>
      <name val="Arial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64"/>
      </bottom>
      <diagonal/>
    </border>
  </borders>
  <cellStyleXfs count="12">
    <xf numFmtId="0" fontId="0" fillId="0" borderId="0"/>
    <xf numFmtId="165" fontId="13" fillId="0" borderId="0"/>
    <xf numFmtId="0" fontId="4" fillId="0" borderId="0"/>
    <xf numFmtId="0" fontId="13" fillId="0" borderId="0"/>
    <xf numFmtId="165" fontId="13" fillId="0" borderId="0"/>
    <xf numFmtId="0" fontId="3" fillId="0" borderId="0"/>
    <xf numFmtId="0" fontId="13" fillId="0" borderId="0"/>
    <xf numFmtId="165" fontId="13" fillId="0" borderId="0"/>
    <xf numFmtId="0" fontId="3" fillId="0" borderId="0"/>
    <xf numFmtId="170" fontId="18" fillId="0" borderId="0" applyFont="0" applyFill="0" applyBorder="0" applyAlignment="0" applyProtection="0"/>
    <xf numFmtId="0" fontId="2" fillId="0" borderId="0"/>
    <xf numFmtId="0" fontId="1" fillId="0" borderId="0"/>
  </cellStyleXfs>
  <cellXfs count="309">
    <xf numFmtId="0" fontId="0" fillId="0" borderId="0" xfId="0"/>
    <xf numFmtId="0" fontId="5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3" fontId="9" fillId="0" borderId="0" xfId="0" applyNumberFormat="1" applyFont="1" applyAlignment="1">
      <alignment horizontal="center"/>
    </xf>
    <xf numFmtId="3" fontId="9" fillId="0" borderId="1" xfId="0" applyNumberFormat="1" applyFont="1" applyBorder="1"/>
    <xf numFmtId="0" fontId="10" fillId="0" borderId="0" xfId="0" applyFont="1"/>
    <xf numFmtId="164" fontId="5" fillId="0" borderId="0" xfId="0" applyNumberFormat="1" applyFont="1"/>
    <xf numFmtId="0" fontId="10" fillId="0" borderId="0" xfId="0" applyFont="1" applyBorder="1"/>
    <xf numFmtId="3" fontId="5" fillId="0" borderId="0" xfId="0" applyNumberFormat="1" applyFont="1"/>
    <xf numFmtId="3" fontId="10" fillId="0" borderId="0" xfId="0" applyNumberFormat="1" applyFont="1"/>
    <xf numFmtId="166" fontId="5" fillId="0" borderId="0" xfId="1" applyNumberFormat="1" applyFont="1" applyBorder="1" applyAlignment="1" applyProtection="1"/>
    <xf numFmtId="0" fontId="5" fillId="0" borderId="0" xfId="0" applyFont="1"/>
    <xf numFmtId="0" fontId="9" fillId="0" borderId="0" xfId="0" applyFont="1"/>
    <xf numFmtId="0" fontId="10" fillId="0" borderId="0" xfId="0" applyFont="1"/>
    <xf numFmtId="3" fontId="10" fillId="0" borderId="0" xfId="0" applyNumberFormat="1" applyFont="1" applyBorder="1"/>
    <xf numFmtId="3" fontId="5" fillId="0" borderId="0" xfId="0" applyNumberFormat="1" applyFont="1"/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10" fillId="0" borderId="0" xfId="0" applyFont="1" applyBorder="1" applyAlignment="1">
      <alignment horizontal="left"/>
    </xf>
    <xf numFmtId="3" fontId="9" fillId="0" borderId="7" xfId="0" applyNumberFormat="1" applyFont="1" applyBorder="1"/>
    <xf numFmtId="0" fontId="6" fillId="0" borderId="0" xfId="0" applyFont="1"/>
    <xf numFmtId="0" fontId="6" fillId="0" borderId="0" xfId="0" applyFont="1" applyAlignment="1"/>
    <xf numFmtId="0" fontId="6" fillId="0" borderId="0" xfId="0" applyFont="1" applyAlignment="1">
      <alignment horizontal="left"/>
    </xf>
    <xf numFmtId="0" fontId="5" fillId="0" borderId="0" xfId="0" applyFont="1" applyBorder="1"/>
    <xf numFmtId="0" fontId="12" fillId="0" borderId="0" xfId="0" applyFont="1" applyAlignment="1">
      <alignment horizontal="center"/>
    </xf>
    <xf numFmtId="3" fontId="6" fillId="0" borderId="0" xfId="0" applyNumberFormat="1" applyFont="1" applyBorder="1"/>
    <xf numFmtId="165" fontId="5" fillId="0" borderId="0" xfId="1" applyFont="1" applyBorder="1" applyAlignment="1" applyProtection="1"/>
    <xf numFmtId="165" fontId="5" fillId="0" borderId="0" xfId="1" applyFont="1" applyBorder="1" applyAlignment="1" applyProtection="1"/>
    <xf numFmtId="0" fontId="9" fillId="0" borderId="0" xfId="0" applyFont="1" applyFill="1" applyAlignment="1"/>
    <xf numFmtId="0" fontId="9" fillId="0" borderId="0" xfId="0" applyFont="1" applyFill="1"/>
    <xf numFmtId="0" fontId="0" fillId="0" borderId="0" xfId="0" applyFill="1"/>
    <xf numFmtId="0" fontId="14" fillId="0" borderId="0" xfId="0" applyFont="1" applyFill="1" applyAlignment="1">
      <alignment horizontal="center"/>
    </xf>
    <xf numFmtId="0" fontId="18" fillId="0" borderId="0" xfId="0" applyFont="1" applyFill="1"/>
    <xf numFmtId="3" fontId="17" fillId="0" borderId="0" xfId="0" applyNumberFormat="1" applyFont="1" applyFill="1" applyBorder="1" applyAlignment="1">
      <alignment vertical="center"/>
    </xf>
    <xf numFmtId="0" fontId="21" fillId="0" borderId="0" xfId="0" applyFont="1" applyFill="1"/>
    <xf numFmtId="0" fontId="22" fillId="0" borderId="0" xfId="0" applyFont="1" applyFill="1"/>
    <xf numFmtId="3" fontId="21" fillId="0" borderId="0" xfId="0" applyNumberFormat="1" applyFont="1" applyFill="1"/>
    <xf numFmtId="3" fontId="18" fillId="0" borderId="0" xfId="0" applyNumberFormat="1" applyFont="1" applyFill="1"/>
    <xf numFmtId="3" fontId="25" fillId="0" borderId="0" xfId="5" applyNumberFormat="1" applyFont="1"/>
    <xf numFmtId="3" fontId="18" fillId="0" borderId="0" xfId="0" applyNumberFormat="1" applyFont="1"/>
    <xf numFmtId="3" fontId="26" fillId="0" borderId="1" xfId="0" applyNumberFormat="1" applyFont="1" applyFill="1" applyBorder="1"/>
    <xf numFmtId="3" fontId="27" fillId="0" borderId="0" xfId="0" applyNumberFormat="1" applyFont="1" applyFill="1"/>
    <xf numFmtId="3" fontId="27" fillId="0" borderId="0" xfId="0" applyNumberFormat="1" applyFont="1" applyFill="1" applyBorder="1"/>
    <xf numFmtId="0" fontId="27" fillId="0" borderId="0" xfId="0" applyFont="1" applyFill="1"/>
    <xf numFmtId="3" fontId="26" fillId="0" borderId="3" xfId="0" applyNumberFormat="1" applyFont="1" applyFill="1" applyBorder="1"/>
    <xf numFmtId="3" fontId="26" fillId="0" borderId="4" xfId="0" applyNumberFormat="1" applyFont="1" applyFill="1" applyBorder="1"/>
    <xf numFmtId="4" fontId="5" fillId="0" borderId="0" xfId="0" applyNumberFormat="1" applyFont="1"/>
    <xf numFmtId="3" fontId="21" fillId="0" borderId="1" xfId="0" applyNumberFormat="1" applyFont="1" applyFill="1" applyBorder="1"/>
    <xf numFmtId="3" fontId="11" fillId="0" borderId="0" xfId="0" applyNumberFormat="1" applyFont="1" applyAlignment="1">
      <alignment horizontal="center"/>
    </xf>
    <xf numFmtId="3" fontId="9" fillId="0" borderId="0" xfId="0" applyNumberFormat="1" applyFont="1"/>
    <xf numFmtId="3" fontId="10" fillId="0" borderId="0" xfId="0" applyNumberFormat="1" applyFont="1" applyAlignment="1">
      <alignment horizontal="left"/>
    </xf>
    <xf numFmtId="3" fontId="5" fillId="0" borderId="0" xfId="0" applyNumberFormat="1" applyFont="1" applyAlignment="1">
      <alignment horizontal="left"/>
    </xf>
    <xf numFmtId="3" fontId="9" fillId="0" borderId="0" xfId="0" applyNumberFormat="1" applyFont="1" applyAlignment="1">
      <alignment horizontal="left"/>
    </xf>
    <xf numFmtId="3" fontId="10" fillId="0" borderId="0" xfId="0" applyNumberFormat="1" applyFont="1" applyBorder="1" applyAlignment="1">
      <alignment horizontal="left"/>
    </xf>
    <xf numFmtId="3" fontId="8" fillId="0" borderId="0" xfId="0" applyNumberFormat="1" applyFont="1"/>
    <xf numFmtId="3" fontId="21" fillId="0" borderId="0" xfId="9" applyNumberFormat="1" applyFont="1" applyFill="1" applyBorder="1"/>
    <xf numFmtId="3" fontId="18" fillId="0" borderId="0" xfId="5" applyNumberFormat="1" applyFont="1" applyBorder="1"/>
    <xf numFmtId="3" fontId="18" fillId="0" borderId="0" xfId="9" applyNumberFormat="1" applyFont="1" applyFill="1" applyBorder="1"/>
    <xf numFmtId="3" fontId="18" fillId="4" borderId="0" xfId="9" applyNumberFormat="1" applyFont="1" applyFill="1" applyBorder="1"/>
    <xf numFmtId="3" fontId="21" fillId="0" borderId="0" xfId="9" applyNumberFormat="1" applyFont="1" applyBorder="1"/>
    <xf numFmtId="3" fontId="0" fillId="0" borderId="0" xfId="0" applyNumberFormat="1"/>
    <xf numFmtId="3" fontId="26" fillId="0" borderId="0" xfId="0" applyNumberFormat="1" applyFont="1" applyFill="1" applyAlignment="1">
      <alignment horizontal="center"/>
    </xf>
    <xf numFmtId="3" fontId="18" fillId="0" borderId="0" xfId="0" applyNumberFormat="1" applyFont="1" applyFill="1" applyAlignment="1">
      <alignment horizontal="center"/>
    </xf>
    <xf numFmtId="0" fontId="18" fillId="0" borderId="0" xfId="0" applyFont="1"/>
    <xf numFmtId="0" fontId="21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21" fillId="0" borderId="0" xfId="0" applyFont="1"/>
    <xf numFmtId="3" fontId="21" fillId="0" borderId="6" xfId="0" applyNumberFormat="1" applyFont="1" applyBorder="1"/>
    <xf numFmtId="10" fontId="21" fillId="0" borderId="0" xfId="0" applyNumberFormat="1" applyFont="1" applyBorder="1"/>
    <xf numFmtId="3" fontId="21" fillId="0" borderId="2" xfId="0" applyNumberFormat="1" applyFont="1" applyBorder="1"/>
    <xf numFmtId="3" fontId="18" fillId="0" borderId="2" xfId="0" applyNumberFormat="1" applyFont="1" applyBorder="1"/>
    <xf numFmtId="0" fontId="21" fillId="0" borderId="0" xfId="0" applyFont="1" applyAlignment="1">
      <alignment horizontal="left"/>
    </xf>
    <xf numFmtId="3" fontId="21" fillId="0" borderId="3" xfId="0" applyNumberFormat="1" applyFont="1" applyBorder="1"/>
    <xf numFmtId="10" fontId="21" fillId="0" borderId="3" xfId="0" applyNumberFormat="1" applyFont="1" applyBorder="1"/>
    <xf numFmtId="0" fontId="18" fillId="0" borderId="0" xfId="0" applyFont="1" applyAlignment="1">
      <alignment horizontal="left"/>
    </xf>
    <xf numFmtId="3" fontId="18" fillId="0" borderId="0" xfId="0" applyNumberFormat="1" applyFont="1" applyBorder="1"/>
    <xf numFmtId="10" fontId="18" fillId="0" borderId="0" xfId="0" applyNumberFormat="1" applyFont="1" applyBorder="1"/>
    <xf numFmtId="3" fontId="21" fillId="0" borderId="8" xfId="0" applyNumberFormat="1" applyFont="1" applyBorder="1"/>
    <xf numFmtId="10" fontId="21" fillId="0" borderId="8" xfId="0" applyNumberFormat="1" applyFont="1" applyBorder="1"/>
    <xf numFmtId="0" fontId="18" fillId="0" borderId="0" xfId="0" applyFont="1" applyBorder="1"/>
    <xf numFmtId="166" fontId="18" fillId="0" borderId="0" xfId="1" applyNumberFormat="1" applyFont="1"/>
    <xf numFmtId="43" fontId="18" fillId="0" borderId="0" xfId="0" applyNumberFormat="1" applyFont="1"/>
    <xf numFmtId="3" fontId="18" fillId="0" borderId="3" xfId="0" applyNumberFormat="1" applyFont="1" applyBorder="1"/>
    <xf numFmtId="3" fontId="21" fillId="0" borderId="0" xfId="0" applyNumberFormat="1" applyFont="1" applyBorder="1"/>
    <xf numFmtId="0" fontId="18" fillId="0" borderId="0" xfId="0" applyFont="1" applyBorder="1" applyAlignment="1">
      <alignment horizontal="left"/>
    </xf>
    <xf numFmtId="0" fontId="21" fillId="0" borderId="0" xfId="0" applyFont="1" applyBorder="1"/>
    <xf numFmtId="10" fontId="21" fillId="0" borderId="2" xfId="0" applyNumberFormat="1" applyFont="1" applyBorder="1"/>
    <xf numFmtId="10" fontId="21" fillId="0" borderId="6" xfId="0" applyNumberFormat="1" applyFont="1" applyBorder="1"/>
    <xf numFmtId="0" fontId="27" fillId="0" borderId="0" xfId="0" applyFont="1"/>
    <xf numFmtId="166" fontId="18" fillId="0" borderId="0" xfId="1" applyNumberFormat="1" applyFont="1" applyBorder="1" applyAlignment="1" applyProtection="1"/>
    <xf numFmtId="3" fontId="27" fillId="0" borderId="0" xfId="0" applyNumberFormat="1" applyFont="1"/>
    <xf numFmtId="0" fontId="26" fillId="0" borderId="0" xfId="0" applyFont="1" applyFill="1" applyAlignment="1"/>
    <xf numFmtId="0" fontId="26" fillId="0" borderId="0" xfId="0" applyFont="1" applyFill="1"/>
    <xf numFmtId="0" fontId="21" fillId="0" borderId="3" xfId="0" applyFont="1" applyBorder="1" applyAlignment="1">
      <alignment horizontal="center"/>
    </xf>
    <xf numFmtId="0" fontId="21" fillId="0" borderId="0" xfId="0" applyFont="1" applyFill="1" applyAlignment="1"/>
    <xf numFmtId="0" fontId="26" fillId="0" borderId="0" xfId="0" applyFont="1" applyFill="1" applyAlignment="1">
      <alignment horizontal="center"/>
    </xf>
    <xf numFmtId="0" fontId="27" fillId="0" borderId="0" xfId="0" applyFont="1" applyFill="1" applyAlignment="1">
      <alignment horizontal="center"/>
    </xf>
    <xf numFmtId="3" fontId="26" fillId="0" borderId="0" xfId="0" applyNumberFormat="1" applyFont="1" applyAlignment="1">
      <alignment horizontal="center"/>
    </xf>
    <xf numFmtId="0" fontId="26" fillId="0" borderId="0" xfId="0" applyFont="1"/>
    <xf numFmtId="3" fontId="26" fillId="0" borderId="0" xfId="0" applyNumberFormat="1" applyFont="1"/>
    <xf numFmtId="3" fontId="26" fillId="0" borderId="1" xfId="0" applyNumberFormat="1" applyFont="1" applyBorder="1"/>
    <xf numFmtId="10" fontId="26" fillId="0" borderId="1" xfId="0" applyNumberFormat="1" applyFont="1" applyBorder="1"/>
    <xf numFmtId="3" fontId="27" fillId="0" borderId="2" xfId="0" applyNumberFormat="1" applyFont="1" applyFill="1" applyBorder="1"/>
    <xf numFmtId="0" fontId="27" fillId="0" borderId="2" xfId="0" applyFont="1" applyBorder="1"/>
    <xf numFmtId="10" fontId="26" fillId="0" borderId="1" xfId="0" applyNumberFormat="1" applyFont="1" applyFill="1" applyBorder="1"/>
    <xf numFmtId="10" fontId="26" fillId="0" borderId="3" xfId="0" applyNumberFormat="1" applyFont="1" applyBorder="1"/>
    <xf numFmtId="10" fontId="27" fillId="0" borderId="0" xfId="0" applyNumberFormat="1" applyFont="1" applyFill="1" applyBorder="1"/>
    <xf numFmtId="3" fontId="29" fillId="0" borderId="0" xfId="2" applyNumberFormat="1" applyFont="1" applyFill="1"/>
    <xf numFmtId="10" fontId="27" fillId="0" borderId="0" xfId="0" applyNumberFormat="1" applyFont="1" applyBorder="1"/>
    <xf numFmtId="3" fontId="27" fillId="0" borderId="0" xfId="0" applyNumberFormat="1" applyFont="1" applyBorder="1"/>
    <xf numFmtId="3" fontId="27" fillId="0" borderId="5" xfId="0" applyNumberFormat="1" applyFont="1" applyFill="1" applyBorder="1"/>
    <xf numFmtId="0" fontId="27" fillId="0" borderId="5" xfId="0" applyFont="1" applyFill="1" applyBorder="1"/>
    <xf numFmtId="3" fontId="26" fillId="0" borderId="0" xfId="0" applyNumberFormat="1" applyFont="1" applyFill="1" applyBorder="1"/>
    <xf numFmtId="10" fontId="26" fillId="0" borderId="0" xfId="0" applyNumberFormat="1" applyFont="1" applyBorder="1"/>
    <xf numFmtId="3" fontId="26" fillId="0" borderId="6" xfId="0" applyNumberFormat="1" applyFont="1" applyFill="1" applyBorder="1"/>
    <xf numFmtId="10" fontId="26" fillId="0" borderId="6" xfId="0" applyNumberFormat="1" applyFont="1" applyBorder="1"/>
    <xf numFmtId="164" fontId="26" fillId="0" borderId="3" xfId="0" applyNumberFormat="1" applyFont="1" applyFill="1" applyBorder="1"/>
    <xf numFmtId="164" fontId="26" fillId="0" borderId="1" xfId="0" applyNumberFormat="1" applyFont="1" applyFill="1" applyBorder="1"/>
    <xf numFmtId="164" fontId="27" fillId="0" borderId="0" xfId="0" applyNumberFormat="1" applyFont="1"/>
    <xf numFmtId="166" fontId="27" fillId="0" borderId="0" xfId="1" applyNumberFormat="1" applyFont="1" applyBorder="1" applyAlignment="1" applyProtection="1"/>
    <xf numFmtId="10" fontId="26" fillId="0" borderId="4" xfId="0" applyNumberFormat="1" applyFont="1" applyBorder="1"/>
    <xf numFmtId="3" fontId="26" fillId="0" borderId="0" xfId="0" applyNumberFormat="1" applyFont="1" applyBorder="1"/>
    <xf numFmtId="0" fontId="27" fillId="0" borderId="0" xfId="0" applyFont="1" applyAlignment="1">
      <alignment horizontal="center"/>
    </xf>
    <xf numFmtId="3" fontId="26" fillId="0" borderId="4" xfId="0" applyNumberFormat="1" applyFont="1" applyBorder="1"/>
    <xf numFmtId="10" fontId="26" fillId="0" borderId="4" xfId="0" applyNumberFormat="1" applyFont="1" applyFill="1" applyBorder="1"/>
    <xf numFmtId="0" fontId="26" fillId="0" borderId="0" xfId="0" applyFont="1" applyAlignment="1">
      <alignment horizontal="left"/>
    </xf>
    <xf numFmtId="0" fontId="18" fillId="0" borderId="0" xfId="0" applyNumberFormat="1" applyFont="1" applyFill="1"/>
    <xf numFmtId="0" fontId="21" fillId="0" borderId="0" xfId="0" applyNumberFormat="1" applyFont="1" applyFill="1"/>
    <xf numFmtId="41" fontId="18" fillId="0" borderId="0" xfId="0" applyNumberFormat="1" applyFont="1"/>
    <xf numFmtId="0" fontId="18" fillId="0" borderId="0" xfId="0" applyNumberFormat="1" applyFont="1" applyFill="1" applyAlignment="1">
      <alignment horizontal="center"/>
    </xf>
    <xf numFmtId="0" fontId="21" fillId="0" borderId="0" xfId="0" applyNumberFormat="1" applyFont="1" applyFill="1" applyAlignment="1">
      <alignment horizontal="center"/>
    </xf>
    <xf numFmtId="3" fontId="21" fillId="0" borderId="0" xfId="0" applyNumberFormat="1" applyFont="1" applyFill="1" applyAlignment="1">
      <alignment horizontal="center"/>
    </xf>
    <xf numFmtId="3" fontId="18" fillId="0" borderId="2" xfId="0" applyNumberFormat="1" applyFont="1" applyFill="1" applyBorder="1"/>
    <xf numFmtId="3" fontId="21" fillId="0" borderId="3" xfId="0" applyNumberFormat="1" applyFont="1" applyFill="1" applyBorder="1"/>
    <xf numFmtId="3" fontId="24" fillId="0" borderId="0" xfId="10" applyNumberFormat="1" applyFont="1"/>
    <xf numFmtId="3" fontId="18" fillId="0" borderId="0" xfId="0" applyNumberFormat="1" applyFont="1" applyFill="1" applyBorder="1"/>
    <xf numFmtId="3" fontId="21" fillId="0" borderId="0" xfId="0" applyNumberFormat="1" applyFont="1" applyFill="1" applyBorder="1"/>
    <xf numFmtId="3" fontId="18" fillId="0" borderId="3" xfId="0" applyNumberFormat="1" applyFont="1" applyFill="1" applyBorder="1"/>
    <xf numFmtId="3" fontId="21" fillId="0" borderId="4" xfId="0" applyNumberFormat="1" applyFont="1" applyFill="1" applyBorder="1"/>
    <xf numFmtId="3" fontId="21" fillId="0" borderId="0" xfId="0" applyNumberFormat="1" applyFont="1" applyFill="1" applyAlignment="1"/>
    <xf numFmtId="0" fontId="30" fillId="0" borderId="0" xfId="10" applyFont="1"/>
    <xf numFmtId="3" fontId="24" fillId="0" borderId="0" xfId="8" applyNumberFormat="1" applyFont="1" applyFill="1"/>
    <xf numFmtId="3" fontId="21" fillId="0" borderId="0" xfId="0" applyNumberFormat="1" applyFont="1" applyAlignment="1">
      <alignment horizontal="center"/>
    </xf>
    <xf numFmtId="3" fontId="30" fillId="0" borderId="0" xfId="10" applyNumberFormat="1" applyFont="1"/>
    <xf numFmtId="0" fontId="19" fillId="0" borderId="0" xfId="0" applyFont="1" applyAlignment="1">
      <alignment horizontal="center"/>
    </xf>
    <xf numFmtId="0" fontId="32" fillId="0" borderId="0" xfId="0" applyFont="1"/>
    <xf numFmtId="0" fontId="33" fillId="0" borderId="0" xfId="0" applyFont="1"/>
    <xf numFmtId="0" fontId="33" fillId="0" borderId="0" xfId="0" applyFont="1" applyAlignment="1">
      <alignment horizontal="center"/>
    </xf>
    <xf numFmtId="0" fontId="34" fillId="0" borderId="0" xfId="0" applyFont="1" applyAlignment="1">
      <alignment horizontal="center"/>
    </xf>
    <xf numFmtId="49" fontId="33" fillId="0" borderId="0" xfId="0" applyNumberFormat="1" applyFont="1" applyAlignment="1">
      <alignment horizontal="center"/>
    </xf>
    <xf numFmtId="49" fontId="34" fillId="0" borderId="0" xfId="0" applyNumberFormat="1" applyFont="1" applyAlignment="1">
      <alignment horizontal="center"/>
    </xf>
    <xf numFmtId="3" fontId="34" fillId="0" borderId="6" xfId="0" applyNumberFormat="1" applyFont="1" applyBorder="1"/>
    <xf numFmtId="3" fontId="34" fillId="0" borderId="2" xfId="0" applyNumberFormat="1" applyFont="1" applyBorder="1"/>
    <xf numFmtId="3" fontId="34" fillId="0" borderId="3" xfId="0" applyNumberFormat="1" applyFont="1" applyBorder="1"/>
    <xf numFmtId="166" fontId="33" fillId="0" borderId="0" xfId="1" applyNumberFormat="1" applyFont="1"/>
    <xf numFmtId="3" fontId="33" fillId="0" borderId="0" xfId="0" applyNumberFormat="1" applyFont="1"/>
    <xf numFmtId="3" fontId="33" fillId="0" borderId="0" xfId="0" applyNumberFormat="1" applyFont="1" applyBorder="1"/>
    <xf numFmtId="3" fontId="33" fillId="0" borderId="2" xfId="0" applyNumberFormat="1" applyFont="1" applyBorder="1"/>
    <xf numFmtId="49" fontId="34" fillId="0" borderId="0" xfId="0" applyNumberFormat="1" applyFont="1" applyBorder="1" applyAlignment="1">
      <alignment horizontal="center"/>
    </xf>
    <xf numFmtId="0" fontId="32" fillId="0" borderId="0" xfId="0" applyFont="1" applyBorder="1"/>
    <xf numFmtId="0" fontId="34" fillId="0" borderId="0" xfId="0" applyFont="1"/>
    <xf numFmtId="3" fontId="34" fillId="0" borderId="0" xfId="0" applyNumberFormat="1" applyFont="1" applyBorder="1"/>
    <xf numFmtId="0" fontId="20" fillId="0" borderId="0" xfId="0" applyFont="1" applyFill="1" applyAlignment="1">
      <alignment horizontal="justify" vertical="center" wrapText="1"/>
    </xf>
    <xf numFmtId="0" fontId="21" fillId="0" borderId="0" xfId="0" applyFont="1" applyFill="1" applyAlignment="1">
      <alignment horizontal="center"/>
    </xf>
    <xf numFmtId="0" fontId="31" fillId="0" borderId="0" xfId="0" applyNumberFormat="1" applyFont="1" applyFill="1"/>
    <xf numFmtId="3" fontId="35" fillId="0" borderId="0" xfId="0" applyNumberFormat="1" applyFont="1" applyFill="1"/>
    <xf numFmtId="3" fontId="31" fillId="0" borderId="0" xfId="0" applyNumberFormat="1" applyFont="1" applyFill="1"/>
    <xf numFmtId="0" fontId="35" fillId="0" borderId="0" xfId="0" applyNumberFormat="1" applyFont="1" applyFill="1"/>
    <xf numFmtId="3" fontId="31" fillId="0" borderId="0" xfId="0" applyNumberFormat="1" applyFont="1" applyFill="1" applyAlignment="1">
      <alignment horizontal="center"/>
    </xf>
    <xf numFmtId="3" fontId="35" fillId="0" borderId="0" xfId="0" applyNumberFormat="1" applyFont="1" applyFill="1" applyAlignment="1"/>
    <xf numFmtId="3" fontId="35" fillId="0" borderId="0" xfId="0" applyNumberFormat="1" applyFont="1" applyFill="1" applyAlignment="1">
      <alignment horizontal="center"/>
    </xf>
    <xf numFmtId="3" fontId="31" fillId="0" borderId="0" xfId="0" applyNumberFormat="1" applyFont="1"/>
    <xf numFmtId="0" fontId="31" fillId="0" borderId="0" xfId="0" applyFont="1"/>
    <xf numFmtId="0" fontId="18" fillId="0" borderId="0" xfId="5" applyFont="1" applyBorder="1"/>
    <xf numFmtId="3" fontId="19" fillId="0" borderId="0" xfId="5" applyNumberFormat="1" applyFont="1" applyFill="1" applyBorder="1" applyAlignment="1">
      <alignment horizontal="centerContinuous"/>
    </xf>
    <xf numFmtId="3" fontId="19" fillId="0" borderId="0" xfId="9" applyNumberFormat="1" applyFont="1" applyBorder="1" applyAlignment="1">
      <alignment horizontal="centerContinuous"/>
    </xf>
    <xf numFmtId="0" fontId="27" fillId="0" borderId="0" xfId="5" applyFont="1" applyBorder="1"/>
    <xf numFmtId="3" fontId="21" fillId="4" borderId="0" xfId="5" applyNumberFormat="1" applyFont="1" applyFill="1" applyBorder="1"/>
    <xf numFmtId="0" fontId="28" fillId="0" borderId="0" xfId="5" applyFont="1" applyBorder="1" applyAlignment="1">
      <alignment horizontal="center"/>
    </xf>
    <xf numFmtId="3" fontId="21" fillId="0" borderId="0" xfId="5" applyNumberFormat="1" applyFont="1" applyBorder="1"/>
    <xf numFmtId="3" fontId="18" fillId="0" borderId="0" xfId="9" applyNumberFormat="1" applyFont="1" applyBorder="1"/>
    <xf numFmtId="3" fontId="21" fillId="4" borderId="0" xfId="9" applyNumberFormat="1" applyFont="1" applyFill="1" applyBorder="1"/>
    <xf numFmtId="0" fontId="21" fillId="0" borderId="0" xfId="5" applyFont="1" applyBorder="1"/>
    <xf numFmtId="0" fontId="35" fillId="0" borderId="0" xfId="0" applyFont="1" applyAlignment="1">
      <alignment horizontal="center"/>
    </xf>
    <xf numFmtId="0" fontId="23" fillId="5" borderId="0" xfId="0" applyFont="1" applyFill="1" applyBorder="1" applyAlignment="1">
      <alignment wrapText="1"/>
    </xf>
    <xf numFmtId="3" fontId="18" fillId="5" borderId="0" xfId="5" applyNumberFormat="1" applyFont="1" applyFill="1" applyBorder="1"/>
    <xf numFmtId="3" fontId="23" fillId="5" borderId="0" xfId="9" applyNumberFormat="1" applyFont="1" applyFill="1" applyBorder="1"/>
    <xf numFmtId="0" fontId="31" fillId="0" borderId="0" xfId="0" applyFont="1" applyAlignment="1"/>
    <xf numFmtId="3" fontId="21" fillId="0" borderId="4" xfId="0" applyNumberFormat="1" applyFont="1" applyBorder="1"/>
    <xf numFmtId="0" fontId="35" fillId="0" borderId="0" xfId="0" applyFont="1" applyBorder="1" applyAlignment="1">
      <alignment wrapText="1"/>
    </xf>
    <xf numFmtId="0" fontId="35" fillId="4" borderId="0" xfId="0" applyFont="1" applyFill="1" applyBorder="1" applyAlignment="1">
      <alignment wrapText="1"/>
    </xf>
    <xf numFmtId="171" fontId="21" fillId="0" borderId="0" xfId="1" applyNumberFormat="1" applyFont="1" applyFill="1" applyBorder="1" applyAlignment="1">
      <alignment wrapText="1"/>
    </xf>
    <xf numFmtId="171" fontId="21" fillId="4" borderId="0" xfId="1" applyNumberFormat="1" applyFont="1" applyFill="1" applyBorder="1" applyAlignment="1">
      <alignment wrapText="1"/>
    </xf>
    <xf numFmtId="3" fontId="21" fillId="4" borderId="0" xfId="1" applyNumberFormat="1" applyFont="1" applyFill="1" applyBorder="1" applyAlignment="1">
      <alignment wrapText="1"/>
    </xf>
    <xf numFmtId="0" fontId="21" fillId="5" borderId="0" xfId="0" applyFont="1" applyFill="1" applyBorder="1" applyAlignment="1">
      <alignment wrapText="1"/>
    </xf>
    <xf numFmtId="3" fontId="21" fillId="5" borderId="0" xfId="9" applyNumberFormat="1" applyFont="1" applyFill="1" applyBorder="1"/>
    <xf numFmtId="0" fontId="37" fillId="0" borderId="0" xfId="0" applyFont="1" applyFill="1"/>
    <xf numFmtId="0" fontId="38" fillId="0" borderId="0" xfId="0" applyFont="1" applyFill="1"/>
    <xf numFmtId="0" fontId="40" fillId="0" borderId="0" xfId="0" applyFont="1" applyFill="1" applyAlignment="1">
      <alignment horizontal="justify" vertical="top" wrapText="1"/>
    </xf>
    <xf numFmtId="2" fontId="18" fillId="0" borderId="0" xfId="0" applyNumberFormat="1" applyFont="1" applyFill="1"/>
    <xf numFmtId="0" fontId="40" fillId="0" borderId="0" xfId="0" applyFont="1" applyFill="1" applyAlignment="1">
      <alignment horizontal="justify" vertical="center" wrapText="1"/>
    </xf>
    <xf numFmtId="0" fontId="21" fillId="3" borderId="0" xfId="0" applyFont="1" applyFill="1"/>
    <xf numFmtId="0" fontId="37" fillId="0" borderId="0" xfId="0" applyFont="1" applyFill="1" applyAlignment="1">
      <alignment horizontal="center"/>
    </xf>
    <xf numFmtId="0" fontId="42" fillId="0" borderId="0" xfId="0" applyFont="1" applyFill="1"/>
    <xf numFmtId="0" fontId="16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3" fontId="18" fillId="0" borderId="6" xfId="0" applyNumberFormat="1" applyFont="1" applyBorder="1"/>
    <xf numFmtId="166" fontId="34" fillId="0" borderId="0" xfId="1" applyNumberFormat="1" applyFont="1"/>
    <xf numFmtId="166" fontId="33" fillId="0" borderId="3" xfId="1" applyNumberFormat="1" applyFont="1" applyBorder="1"/>
    <xf numFmtId="3" fontId="18" fillId="5" borderId="0" xfId="0" applyNumberFormat="1" applyFont="1" applyFill="1"/>
    <xf numFmtId="10" fontId="18" fillId="0" borderId="3" xfId="0" applyNumberFormat="1" applyFont="1" applyBorder="1"/>
    <xf numFmtId="3" fontId="9" fillId="0" borderId="8" xfId="0" applyNumberFormat="1" applyFont="1" applyBorder="1"/>
    <xf numFmtId="3" fontId="9" fillId="0" borderId="0" xfId="0" applyNumberFormat="1" applyFont="1" applyBorder="1"/>
    <xf numFmtId="3" fontId="26" fillId="0" borderId="8" xfId="0" applyNumberFormat="1" applyFont="1" applyBorder="1"/>
    <xf numFmtId="3" fontId="31" fillId="0" borderId="0" xfId="0" applyNumberFormat="1" applyFont="1" applyFill="1" applyAlignment="1"/>
    <xf numFmtId="3" fontId="31" fillId="0" borderId="0" xfId="0" applyNumberFormat="1" applyFont="1" applyFill="1" applyAlignment="1">
      <alignment horizontal="left"/>
    </xf>
    <xf numFmtId="0" fontId="18" fillId="0" borderId="0" xfId="0" applyNumberFormat="1" applyFont="1" applyFill="1" applyBorder="1"/>
    <xf numFmtId="3" fontId="44" fillId="0" borderId="0" xfId="11" applyNumberFormat="1" applyFont="1"/>
    <xf numFmtId="3" fontId="25" fillId="0" borderId="0" xfId="11" applyNumberFormat="1" applyFont="1"/>
    <xf numFmtId="10" fontId="18" fillId="0" borderId="0" xfId="0" applyNumberFormat="1" applyFont="1" applyFill="1"/>
    <xf numFmtId="3" fontId="18" fillId="0" borderId="0" xfId="0" applyNumberFormat="1" applyFont="1" applyFill="1" applyBorder="1" applyAlignment="1">
      <alignment horizontal="center"/>
    </xf>
    <xf numFmtId="0" fontId="21" fillId="0" borderId="0" xfId="0" applyFont="1" applyFill="1" applyBorder="1" applyAlignment="1"/>
    <xf numFmtId="0" fontId="21" fillId="0" borderId="0" xfId="0" applyFont="1" applyFill="1" applyBorder="1"/>
    <xf numFmtId="0" fontId="18" fillId="0" borderId="0" xfId="0" applyFont="1" applyFill="1" applyBorder="1"/>
    <xf numFmtId="0" fontId="35" fillId="0" borderId="0" xfId="0" applyNumberFormat="1" applyFont="1" applyFill="1" applyBorder="1"/>
    <xf numFmtId="3" fontId="31" fillId="0" borderId="0" xfId="0" applyNumberFormat="1" applyFont="1" applyFill="1" applyBorder="1"/>
    <xf numFmtId="3" fontId="31" fillId="0" borderId="0" xfId="0" applyNumberFormat="1" applyFont="1" applyFill="1" applyBorder="1" applyAlignment="1">
      <alignment horizontal="left"/>
    </xf>
    <xf numFmtId="0" fontId="27" fillId="0" borderId="0" xfId="0" applyFont="1" applyBorder="1"/>
    <xf numFmtId="0" fontId="31" fillId="0" borderId="0" xfId="0" applyNumberFormat="1" applyFont="1" applyFill="1" applyBorder="1"/>
    <xf numFmtId="3" fontId="35" fillId="0" borderId="0" xfId="0" applyNumberFormat="1" applyFont="1" applyFill="1" applyBorder="1"/>
    <xf numFmtId="3" fontId="31" fillId="0" borderId="0" xfId="0" applyNumberFormat="1" applyFont="1" applyFill="1" applyBorder="1" applyAlignment="1"/>
    <xf numFmtId="0" fontId="0" fillId="0" borderId="0" xfId="0" applyFill="1" applyBorder="1"/>
    <xf numFmtId="3" fontId="18" fillId="0" borderId="0" xfId="0" applyNumberFormat="1" applyFont="1" applyFill="1" applyBorder="1" applyAlignment="1">
      <alignment horizontal="center"/>
    </xf>
    <xf numFmtId="3" fontId="31" fillId="0" borderId="0" xfId="0" applyNumberFormat="1" applyFont="1" applyFill="1" applyBorder="1" applyAlignment="1">
      <alignment horizontal="left"/>
    </xf>
    <xf numFmtId="0" fontId="27" fillId="0" borderId="0" xfId="0" applyFont="1" applyBorder="1" applyAlignment="1">
      <alignment horizontal="center"/>
    </xf>
    <xf numFmtId="3" fontId="35" fillId="0" borderId="0" xfId="0" applyNumberFormat="1" applyFont="1" applyFill="1" applyBorder="1" applyAlignment="1"/>
    <xf numFmtId="1" fontId="30" fillId="0" borderId="0" xfId="10" applyNumberFormat="1" applyFont="1" applyBorder="1"/>
    <xf numFmtId="3" fontId="0" fillId="0" borderId="0" xfId="0" applyNumberFormat="1" applyFill="1" applyBorder="1"/>
    <xf numFmtId="0" fontId="9" fillId="0" borderId="0" xfId="0" applyFont="1" applyFill="1" applyBorder="1" applyAlignment="1"/>
    <xf numFmtId="3" fontId="8" fillId="0" borderId="0" xfId="0" applyNumberFormat="1" applyFont="1" applyBorder="1"/>
    <xf numFmtId="3" fontId="5" fillId="0" borderId="0" xfId="0" applyNumberFormat="1" applyFont="1" applyBorder="1"/>
    <xf numFmtId="172" fontId="27" fillId="0" borderId="0" xfId="1" applyNumberFormat="1" applyFont="1" applyBorder="1" applyAlignment="1" applyProtection="1"/>
    <xf numFmtId="10" fontId="18" fillId="0" borderId="0" xfId="0" applyNumberFormat="1" applyFont="1"/>
    <xf numFmtId="3" fontId="28" fillId="0" borderId="0" xfId="0" applyNumberFormat="1" applyFont="1" applyFill="1" applyBorder="1"/>
    <xf numFmtId="0" fontId="28" fillId="0" borderId="0" xfId="0" applyFont="1" applyBorder="1"/>
    <xf numFmtId="3" fontId="45" fillId="0" borderId="0" xfId="0" applyNumberFormat="1" applyFont="1" applyFill="1" applyBorder="1" applyAlignment="1">
      <alignment horizontal="left"/>
    </xf>
    <xf numFmtId="0" fontId="45" fillId="0" borderId="0" xfId="0" applyNumberFormat="1" applyFont="1" applyFill="1" applyBorder="1"/>
    <xf numFmtId="0" fontId="46" fillId="0" borderId="0" xfId="0" applyFont="1" applyBorder="1"/>
    <xf numFmtId="0" fontId="45" fillId="0" borderId="0" xfId="0" applyNumberFormat="1" applyFont="1" applyFill="1"/>
    <xf numFmtId="3" fontId="47" fillId="0" borderId="0" xfId="0" applyNumberFormat="1" applyFont="1" applyFill="1" applyAlignment="1">
      <alignment horizontal="left"/>
    </xf>
    <xf numFmtId="0" fontId="47" fillId="0" borderId="0" xfId="0" applyNumberFormat="1" applyFont="1" applyFill="1"/>
    <xf numFmtId="10" fontId="27" fillId="0" borderId="1" xfId="0" applyNumberFormat="1" applyFont="1" applyFill="1" applyBorder="1"/>
    <xf numFmtId="3" fontId="48" fillId="0" borderId="0" xfId="10" applyNumberFormat="1" applyFont="1"/>
    <xf numFmtId="0" fontId="16" fillId="0" borderId="0" xfId="0" applyFont="1" applyFill="1" applyAlignment="1">
      <alignment horizontal="center" vertical="center"/>
    </xf>
    <xf numFmtId="3" fontId="21" fillId="0" borderId="0" xfId="0" applyNumberFormat="1" applyFont="1" applyFill="1" applyBorder="1" applyAlignment="1">
      <alignment horizontal="center" vertical="center"/>
    </xf>
    <xf numFmtId="169" fontId="21" fillId="0" borderId="0" xfId="0" applyNumberFormat="1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3" fontId="43" fillId="0" borderId="0" xfId="0" applyNumberFormat="1" applyFont="1" applyFill="1" applyBorder="1" applyAlignment="1">
      <alignment horizontal="center" vertical="center"/>
    </xf>
    <xf numFmtId="0" fontId="39" fillId="0" borderId="0" xfId="0" applyFont="1" applyFill="1" applyAlignment="1">
      <alignment horizontal="center" vertical="center" wrapText="1"/>
    </xf>
    <xf numFmtId="0" fontId="21" fillId="0" borderId="0" xfId="0" applyFont="1" applyBorder="1" applyAlignment="1">
      <alignment horizontal="center"/>
    </xf>
    <xf numFmtId="0" fontId="18" fillId="0" borderId="0" xfId="0" applyFont="1" applyBorder="1" applyAlignment="1">
      <alignment horizontal="center"/>
    </xf>
    <xf numFmtId="3" fontId="35" fillId="0" borderId="0" xfId="0" applyNumberFormat="1" applyFont="1" applyFill="1" applyBorder="1" applyAlignment="1">
      <alignment horizontal="left"/>
    </xf>
    <xf numFmtId="3" fontId="21" fillId="0" borderId="0" xfId="0" applyNumberFormat="1" applyFont="1" applyFill="1" applyBorder="1" applyAlignment="1">
      <alignment horizontal="center"/>
    </xf>
    <xf numFmtId="3" fontId="18" fillId="0" borderId="0" xfId="0" applyNumberFormat="1" applyFont="1" applyFill="1" applyBorder="1" applyAlignment="1">
      <alignment horizontal="center"/>
    </xf>
    <xf numFmtId="3" fontId="31" fillId="0" borderId="0" xfId="0" applyNumberFormat="1" applyFont="1" applyFill="1" applyBorder="1" applyAlignment="1">
      <alignment horizontal="left"/>
    </xf>
    <xf numFmtId="0" fontId="26" fillId="0" borderId="0" xfId="0" applyFont="1" applyBorder="1" applyAlignment="1">
      <alignment horizontal="left"/>
    </xf>
    <xf numFmtId="0" fontId="26" fillId="0" borderId="0" xfId="0" applyFont="1" applyBorder="1" applyAlignment="1">
      <alignment horizontal="center"/>
    </xf>
    <xf numFmtId="0" fontId="27" fillId="0" borderId="0" xfId="0" applyFont="1" applyBorder="1" applyAlignment="1">
      <alignment horizontal="center"/>
    </xf>
    <xf numFmtId="0" fontId="21" fillId="0" borderId="0" xfId="0" applyFont="1" applyFill="1" applyBorder="1" applyAlignment="1">
      <alignment horizontal="left"/>
    </xf>
    <xf numFmtId="0" fontId="11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31" fillId="0" borderId="0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3" fontId="21" fillId="0" borderId="7" xfId="0" applyNumberFormat="1" applyFont="1" applyFill="1" applyBorder="1" applyAlignment="1">
      <alignment horizontal="center"/>
    </xf>
    <xf numFmtId="0" fontId="40" fillId="0" borderId="0" xfId="0" applyFont="1" applyFill="1" applyAlignment="1">
      <alignment horizontal="justify" vertical="center" wrapText="1"/>
    </xf>
    <xf numFmtId="0" fontId="39" fillId="2" borderId="0" xfId="0" applyFont="1" applyFill="1" applyAlignment="1">
      <alignment horizontal="center" vertical="center" wrapText="1"/>
    </xf>
    <xf numFmtId="0" fontId="21" fillId="0" borderId="8" xfId="0" applyFont="1" applyFill="1" applyBorder="1" applyAlignment="1">
      <alignment horizontal="center"/>
    </xf>
    <xf numFmtId="0" fontId="21" fillId="0" borderId="0" xfId="0" applyFont="1" applyFill="1" applyAlignment="1">
      <alignment horizontal="left" vertical="center" wrapText="1"/>
    </xf>
    <xf numFmtId="0" fontId="16" fillId="0" borderId="0" xfId="0" applyFont="1" applyFill="1" applyAlignment="1">
      <alignment horizontal="center" vertical="center"/>
    </xf>
    <xf numFmtId="3" fontId="21" fillId="0" borderId="8" xfId="0" applyNumberFormat="1" applyFont="1" applyFill="1" applyBorder="1" applyAlignment="1">
      <alignment horizontal="center"/>
    </xf>
    <xf numFmtId="0" fontId="21" fillId="0" borderId="0" xfId="0" applyFont="1" applyFill="1" applyAlignment="1">
      <alignment horizontal="center" vertical="center" wrapText="1"/>
    </xf>
    <xf numFmtId="167" fontId="16" fillId="0" borderId="0" xfId="0" applyNumberFormat="1" applyFont="1" applyFill="1" applyAlignment="1">
      <alignment horizontal="center" vertical="center"/>
    </xf>
    <xf numFmtId="10" fontId="19" fillId="0" borderId="0" xfId="0" applyNumberFormat="1" applyFont="1" applyFill="1" applyAlignment="1">
      <alignment horizontal="center" vertical="center"/>
    </xf>
    <xf numFmtId="0" fontId="21" fillId="0" borderId="0" xfId="0" applyFont="1" applyFill="1" applyAlignment="1">
      <alignment horizontal="center"/>
    </xf>
    <xf numFmtId="168" fontId="16" fillId="0" borderId="0" xfId="0" applyNumberFormat="1" applyFont="1" applyFill="1" applyAlignment="1">
      <alignment horizontal="center" vertical="center"/>
    </xf>
    <xf numFmtId="0" fontId="21" fillId="3" borderId="8" xfId="0" applyFont="1" applyFill="1" applyBorder="1" applyAlignment="1">
      <alignment horizontal="center"/>
    </xf>
    <xf numFmtId="0" fontId="40" fillId="3" borderId="0" xfId="0" applyFont="1" applyFill="1" applyAlignment="1">
      <alignment horizontal="justify" vertical="center" wrapText="1"/>
    </xf>
    <xf numFmtId="0" fontId="21" fillId="3" borderId="0" xfId="0" applyFont="1" applyFill="1" applyAlignment="1">
      <alignment horizontal="center"/>
    </xf>
    <xf numFmtId="0" fontId="21" fillId="0" borderId="0" xfId="0" applyFont="1" applyFill="1" applyAlignment="1">
      <alignment horizontal="center" vertical="center"/>
    </xf>
    <xf numFmtId="3" fontId="21" fillId="0" borderId="0" xfId="0" applyNumberFormat="1" applyFont="1" applyFill="1" applyBorder="1" applyAlignment="1">
      <alignment horizontal="center" vertical="center"/>
    </xf>
    <xf numFmtId="3" fontId="43" fillId="0" borderId="0" xfId="0" applyNumberFormat="1" applyFont="1" applyFill="1" applyBorder="1" applyAlignment="1">
      <alignment horizontal="center" vertical="center"/>
    </xf>
    <xf numFmtId="169" fontId="21" fillId="0" borderId="0" xfId="0" applyNumberFormat="1" applyFont="1" applyFill="1" applyBorder="1" applyAlignment="1">
      <alignment horizontal="center" vertical="center"/>
    </xf>
    <xf numFmtId="0" fontId="21" fillId="0" borderId="7" xfId="0" applyFont="1" applyFill="1" applyBorder="1" applyAlignment="1">
      <alignment horizontal="center"/>
    </xf>
    <xf numFmtId="0" fontId="40" fillId="0" borderId="0" xfId="0" applyFont="1" applyFill="1" applyAlignment="1">
      <alignment horizontal="justify" vertical="top" wrapText="1"/>
    </xf>
    <xf numFmtId="0" fontId="41" fillId="0" borderId="0" xfId="0" applyFont="1" applyFill="1" applyAlignment="1">
      <alignment horizontal="justify" vertical="top" wrapText="1"/>
    </xf>
    <xf numFmtId="0" fontId="18" fillId="0" borderId="0" xfId="0" applyFont="1" applyFill="1" applyAlignment="1">
      <alignment horizontal="justify" vertical="center" wrapText="1"/>
    </xf>
    <xf numFmtId="168" fontId="19" fillId="0" borderId="0" xfId="0" applyNumberFormat="1" applyFont="1" applyFill="1" applyAlignment="1">
      <alignment horizontal="center" vertical="center"/>
    </xf>
    <xf numFmtId="0" fontId="14" fillId="0" borderId="0" xfId="0" applyFont="1" applyFill="1" applyAlignment="1">
      <alignment horizontal="center"/>
    </xf>
    <xf numFmtId="0" fontId="15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12" fillId="0" borderId="0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36" fillId="0" borderId="0" xfId="5" applyFont="1" applyAlignment="1">
      <alignment horizontal="center"/>
    </xf>
  </cellXfs>
  <cellStyles count="12">
    <cellStyle name="Millares" xfId="1" builtinId="3"/>
    <cellStyle name="Millares [0] 4" xfId="9"/>
    <cellStyle name="Millares 2" xfId="4"/>
    <cellStyle name="Millares 3" xfId="7"/>
    <cellStyle name="Normal" xfId="0" builtinId="0"/>
    <cellStyle name="Normal 2" xfId="2"/>
    <cellStyle name="Normal 2 2" xfId="8"/>
    <cellStyle name="Normal 3" xfId="3"/>
    <cellStyle name="Normal 4" xfId="5"/>
    <cellStyle name="Normal 5" xfId="6"/>
    <cellStyle name="Normal 6" xfId="10"/>
    <cellStyle name="Normal 7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1503360</xdr:colOff>
      <xdr:row>0</xdr:row>
      <xdr:rowOff>0</xdr:rowOff>
    </xdr:from>
    <xdr:to>
      <xdr:col>6</xdr:col>
      <xdr:colOff>245580</xdr:colOff>
      <xdr:row>2</xdr:row>
      <xdr:rowOff>13245</xdr:rowOff>
    </xdr:to>
    <xdr:pic>
      <xdr:nvPicPr>
        <xdr:cNvPr id="2" name="Picture 3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093910" y="0"/>
          <a:ext cx="5428770" cy="33709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19050</xdr:rowOff>
    </xdr:from>
    <xdr:to>
      <xdr:col>3</xdr:col>
      <xdr:colOff>28575</xdr:colOff>
      <xdr:row>2</xdr:row>
      <xdr:rowOff>123824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9050"/>
          <a:ext cx="5753100" cy="4286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379470</xdr:colOff>
      <xdr:row>0</xdr:row>
      <xdr:rowOff>0</xdr:rowOff>
    </xdr:from>
    <xdr:to>
      <xdr:col>6</xdr:col>
      <xdr:colOff>1893660</xdr:colOff>
      <xdr:row>3</xdr:row>
      <xdr:rowOff>66225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99560" y="0"/>
          <a:ext cx="5720040" cy="51372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693900</xdr:colOff>
      <xdr:row>0</xdr:row>
      <xdr:rowOff>10080</xdr:rowOff>
    </xdr:from>
    <xdr:to>
      <xdr:col>14</xdr:col>
      <xdr:colOff>9525</xdr:colOff>
      <xdr:row>2</xdr:row>
      <xdr:rowOff>19050</xdr:rowOff>
    </xdr:to>
    <xdr:pic>
      <xdr:nvPicPr>
        <xdr:cNvPr id="2" name="Picture 15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798925" y="10080"/>
          <a:ext cx="6802275" cy="50427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064" name="shapetype_75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custGeom>
          <a:avLst/>
          <a:gdLst>
            <a:gd name="G0" fmla="+- 2700 0 0"/>
            <a:gd name="G1" fmla="+- 21600 0 G0"/>
            <a:gd name="G2" fmla="+- 21600 0 G0"/>
            <a:gd name="T0" fmla="*/ G0 w 21600"/>
            <a:gd name="T1" fmla="*/ G0 h 21600"/>
            <a:gd name="T2" fmla="*/ G1 w 21600"/>
            <a:gd name="T3" fmla="*/ G2 h 21600"/>
          </a:gdLst>
          <a:ahLst/>
          <a:cxnLst>
            <a:cxn ang="0">
              <a:pos x="r" y="vc"/>
            </a:cxn>
            <a:cxn ang="5400000">
              <a:pos x="hc" y="b"/>
            </a:cxn>
            <a:cxn ang="10800000">
              <a:pos x="l" y="vc"/>
            </a:cxn>
            <a:cxn ang="16200000">
              <a:pos x="hc" y="t"/>
            </a:cxn>
          </a:cxnLst>
          <a:rect l="T0" t="T1" r="T2" b="T3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close/>
              <a:moveTo>
                <a:pt x="2700" y="2700"/>
              </a:moveTo>
              <a:lnTo>
                <a:pt x="2700" y="18900"/>
              </a:lnTo>
              <a:lnTo>
                <a:pt x="18900" y="18900"/>
              </a:lnTo>
              <a:lnTo>
                <a:pt x="18900" y="2700"/>
              </a:ln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062" name="shapetype_75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custGeom>
          <a:avLst/>
          <a:gdLst>
            <a:gd name="G0" fmla="+- 2700 0 0"/>
            <a:gd name="G1" fmla="+- 21600 0 G0"/>
            <a:gd name="G2" fmla="+- 21600 0 G0"/>
            <a:gd name="T0" fmla="*/ G0 w 21600"/>
            <a:gd name="T1" fmla="*/ G0 h 21600"/>
            <a:gd name="T2" fmla="*/ G1 w 21600"/>
            <a:gd name="T3" fmla="*/ G2 h 21600"/>
          </a:gdLst>
          <a:ahLst/>
          <a:cxnLst>
            <a:cxn ang="0">
              <a:pos x="r" y="vc"/>
            </a:cxn>
            <a:cxn ang="5400000">
              <a:pos x="hc" y="b"/>
            </a:cxn>
            <a:cxn ang="10800000">
              <a:pos x="l" y="vc"/>
            </a:cxn>
            <a:cxn ang="16200000">
              <a:pos x="hc" y="t"/>
            </a:cxn>
          </a:cxnLst>
          <a:rect l="T0" t="T1" r="T2" b="T3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close/>
              <a:moveTo>
                <a:pt x="2700" y="2700"/>
              </a:moveTo>
              <a:lnTo>
                <a:pt x="2700" y="18900"/>
              </a:lnTo>
              <a:lnTo>
                <a:pt x="18900" y="18900"/>
              </a:lnTo>
              <a:lnTo>
                <a:pt x="18900" y="2700"/>
              </a:ln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060" name="shapetype_75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custGeom>
          <a:avLst/>
          <a:gdLst>
            <a:gd name="G0" fmla="+- 2700 0 0"/>
            <a:gd name="G1" fmla="+- 21600 0 G0"/>
            <a:gd name="G2" fmla="+- 21600 0 G0"/>
            <a:gd name="T0" fmla="*/ G0 w 21600"/>
            <a:gd name="T1" fmla="*/ G0 h 21600"/>
            <a:gd name="T2" fmla="*/ G1 w 21600"/>
            <a:gd name="T3" fmla="*/ G2 h 21600"/>
          </a:gdLst>
          <a:ahLst/>
          <a:cxnLst>
            <a:cxn ang="0">
              <a:pos x="r" y="vc"/>
            </a:cxn>
            <a:cxn ang="5400000">
              <a:pos x="hc" y="b"/>
            </a:cxn>
            <a:cxn ang="10800000">
              <a:pos x="l" y="vc"/>
            </a:cxn>
            <a:cxn ang="16200000">
              <a:pos x="hc" y="t"/>
            </a:cxn>
          </a:cxnLst>
          <a:rect l="T0" t="T1" r="T2" b="T3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close/>
              <a:moveTo>
                <a:pt x="2700" y="2700"/>
              </a:moveTo>
              <a:lnTo>
                <a:pt x="2700" y="18900"/>
              </a:lnTo>
              <a:lnTo>
                <a:pt x="18900" y="18900"/>
              </a:lnTo>
              <a:lnTo>
                <a:pt x="18900" y="2700"/>
              </a:ln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058" name="shapetype_75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custGeom>
          <a:avLst/>
          <a:gdLst>
            <a:gd name="G0" fmla="+- 2700 0 0"/>
            <a:gd name="G1" fmla="+- 21600 0 G0"/>
            <a:gd name="G2" fmla="+- 21600 0 G0"/>
            <a:gd name="T0" fmla="*/ G0 w 21600"/>
            <a:gd name="T1" fmla="*/ G0 h 21600"/>
            <a:gd name="T2" fmla="*/ G1 w 21600"/>
            <a:gd name="T3" fmla="*/ G2 h 21600"/>
          </a:gdLst>
          <a:ahLst/>
          <a:cxnLst>
            <a:cxn ang="0">
              <a:pos x="r" y="vc"/>
            </a:cxn>
            <a:cxn ang="5400000">
              <a:pos x="hc" y="b"/>
            </a:cxn>
            <a:cxn ang="10800000">
              <a:pos x="l" y="vc"/>
            </a:cxn>
            <a:cxn ang="16200000">
              <a:pos x="hc" y="t"/>
            </a:cxn>
          </a:cxnLst>
          <a:rect l="T0" t="T1" r="T2" b="T3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close/>
              <a:moveTo>
                <a:pt x="2700" y="2700"/>
              </a:moveTo>
              <a:lnTo>
                <a:pt x="2700" y="18900"/>
              </a:lnTo>
              <a:lnTo>
                <a:pt x="18900" y="18900"/>
              </a:lnTo>
              <a:lnTo>
                <a:pt x="18900" y="2700"/>
              </a:ln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056" name="shapetype_75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custGeom>
          <a:avLst/>
          <a:gdLst>
            <a:gd name="G0" fmla="+- 2700 0 0"/>
            <a:gd name="G1" fmla="+- 21600 0 G0"/>
            <a:gd name="G2" fmla="+- 21600 0 G0"/>
            <a:gd name="T0" fmla="*/ G0 w 21600"/>
            <a:gd name="T1" fmla="*/ G0 h 21600"/>
            <a:gd name="T2" fmla="*/ G1 w 21600"/>
            <a:gd name="T3" fmla="*/ G2 h 21600"/>
          </a:gdLst>
          <a:ahLst/>
          <a:cxnLst>
            <a:cxn ang="0">
              <a:pos x="r" y="vc"/>
            </a:cxn>
            <a:cxn ang="5400000">
              <a:pos x="hc" y="b"/>
            </a:cxn>
            <a:cxn ang="10800000">
              <a:pos x="l" y="vc"/>
            </a:cxn>
            <a:cxn ang="16200000">
              <a:pos x="hc" y="t"/>
            </a:cxn>
          </a:cxnLst>
          <a:rect l="T0" t="T1" r="T2" b="T3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close/>
              <a:moveTo>
                <a:pt x="2700" y="2700"/>
              </a:moveTo>
              <a:lnTo>
                <a:pt x="2700" y="18900"/>
              </a:lnTo>
              <a:lnTo>
                <a:pt x="18900" y="18900"/>
              </a:lnTo>
              <a:lnTo>
                <a:pt x="18900" y="2700"/>
              </a:ln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054" name="shapetype_75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custGeom>
          <a:avLst/>
          <a:gdLst>
            <a:gd name="G0" fmla="+- 2700 0 0"/>
            <a:gd name="G1" fmla="+- 21600 0 G0"/>
            <a:gd name="G2" fmla="+- 21600 0 G0"/>
            <a:gd name="T0" fmla="*/ G0 w 21600"/>
            <a:gd name="T1" fmla="*/ G0 h 21600"/>
            <a:gd name="T2" fmla="*/ G1 w 21600"/>
            <a:gd name="T3" fmla="*/ G2 h 21600"/>
          </a:gdLst>
          <a:ahLst/>
          <a:cxnLst>
            <a:cxn ang="0">
              <a:pos x="r" y="vc"/>
            </a:cxn>
            <a:cxn ang="5400000">
              <a:pos x="hc" y="b"/>
            </a:cxn>
            <a:cxn ang="10800000">
              <a:pos x="l" y="vc"/>
            </a:cxn>
            <a:cxn ang="16200000">
              <a:pos x="hc" y="t"/>
            </a:cxn>
          </a:cxnLst>
          <a:rect l="T0" t="T1" r="T2" b="T3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close/>
              <a:moveTo>
                <a:pt x="2700" y="2700"/>
              </a:moveTo>
              <a:lnTo>
                <a:pt x="2700" y="18900"/>
              </a:lnTo>
              <a:lnTo>
                <a:pt x="18900" y="18900"/>
              </a:lnTo>
              <a:lnTo>
                <a:pt x="18900" y="2700"/>
              </a:ln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052" name="shapetype_75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custGeom>
          <a:avLst/>
          <a:gdLst>
            <a:gd name="G0" fmla="+- 2700 0 0"/>
            <a:gd name="G1" fmla="+- 21600 0 G0"/>
            <a:gd name="G2" fmla="+- 21600 0 G0"/>
            <a:gd name="T0" fmla="*/ G0 w 21600"/>
            <a:gd name="T1" fmla="*/ G0 h 21600"/>
            <a:gd name="T2" fmla="*/ G1 w 21600"/>
            <a:gd name="T3" fmla="*/ G2 h 21600"/>
          </a:gdLst>
          <a:ahLst/>
          <a:cxnLst>
            <a:cxn ang="0">
              <a:pos x="r" y="vc"/>
            </a:cxn>
            <a:cxn ang="5400000">
              <a:pos x="hc" y="b"/>
            </a:cxn>
            <a:cxn ang="10800000">
              <a:pos x="l" y="vc"/>
            </a:cxn>
            <a:cxn ang="16200000">
              <a:pos x="hc" y="t"/>
            </a:cxn>
          </a:cxnLst>
          <a:rect l="T0" t="T1" r="T2" b="T3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close/>
              <a:moveTo>
                <a:pt x="2700" y="2700"/>
              </a:moveTo>
              <a:lnTo>
                <a:pt x="2700" y="18900"/>
              </a:lnTo>
              <a:lnTo>
                <a:pt x="18900" y="18900"/>
              </a:lnTo>
              <a:lnTo>
                <a:pt x="18900" y="2700"/>
              </a:ln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050" name="shapetype_75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custGeom>
          <a:avLst/>
          <a:gdLst>
            <a:gd name="G0" fmla="+- 2700 0 0"/>
            <a:gd name="G1" fmla="+- 21600 0 G0"/>
            <a:gd name="G2" fmla="+- 21600 0 G0"/>
            <a:gd name="T0" fmla="*/ G0 w 21600"/>
            <a:gd name="T1" fmla="*/ G0 h 21600"/>
            <a:gd name="T2" fmla="*/ G1 w 21600"/>
            <a:gd name="T3" fmla="*/ G2 h 21600"/>
          </a:gdLst>
          <a:ahLst/>
          <a:cxnLst>
            <a:cxn ang="0">
              <a:pos x="r" y="vc"/>
            </a:cxn>
            <a:cxn ang="5400000">
              <a:pos x="hc" y="b"/>
            </a:cxn>
            <a:cxn ang="10800000">
              <a:pos x="l" y="vc"/>
            </a:cxn>
            <a:cxn ang="16200000">
              <a:pos x="hc" y="t"/>
            </a:cxn>
          </a:cxnLst>
          <a:rect l="T0" t="T1" r="T2" b="T3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close/>
              <a:moveTo>
                <a:pt x="2700" y="2700"/>
              </a:moveTo>
              <a:lnTo>
                <a:pt x="2700" y="18900"/>
              </a:lnTo>
              <a:lnTo>
                <a:pt x="18900" y="18900"/>
              </a:lnTo>
              <a:lnTo>
                <a:pt x="18900" y="2700"/>
              </a:ln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3" name="AutoShape 16"/>
        <xdr:cNvSpPr>
          <a:spLocks noChangeArrowheads="1"/>
        </xdr:cNvSpPr>
      </xdr:nvSpPr>
      <xdr:spPr bwMode="auto">
        <a:xfrm>
          <a:off x="0" y="0"/>
          <a:ext cx="9572625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4" name="AutoShape 14"/>
        <xdr:cNvSpPr>
          <a:spLocks noChangeArrowheads="1"/>
        </xdr:cNvSpPr>
      </xdr:nvSpPr>
      <xdr:spPr bwMode="auto">
        <a:xfrm>
          <a:off x="0" y="0"/>
          <a:ext cx="9572625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5" name="AutoShape 12"/>
        <xdr:cNvSpPr>
          <a:spLocks noChangeArrowheads="1"/>
        </xdr:cNvSpPr>
      </xdr:nvSpPr>
      <xdr:spPr bwMode="auto">
        <a:xfrm>
          <a:off x="0" y="0"/>
          <a:ext cx="9572625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6" name="AutoShape 10"/>
        <xdr:cNvSpPr>
          <a:spLocks noChangeArrowheads="1"/>
        </xdr:cNvSpPr>
      </xdr:nvSpPr>
      <xdr:spPr bwMode="auto">
        <a:xfrm>
          <a:off x="0" y="0"/>
          <a:ext cx="9572625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7" name="AutoShape 8"/>
        <xdr:cNvSpPr>
          <a:spLocks noChangeArrowheads="1"/>
        </xdr:cNvSpPr>
      </xdr:nvSpPr>
      <xdr:spPr bwMode="auto">
        <a:xfrm>
          <a:off x="0" y="0"/>
          <a:ext cx="9572625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8" name="AutoShape 6"/>
        <xdr:cNvSpPr>
          <a:spLocks noChangeArrowheads="1"/>
        </xdr:cNvSpPr>
      </xdr:nvSpPr>
      <xdr:spPr bwMode="auto">
        <a:xfrm>
          <a:off x="0" y="0"/>
          <a:ext cx="9572625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9" name="AutoShape 4"/>
        <xdr:cNvSpPr>
          <a:spLocks noChangeArrowheads="1"/>
        </xdr:cNvSpPr>
      </xdr:nvSpPr>
      <xdr:spPr bwMode="auto">
        <a:xfrm>
          <a:off x="0" y="0"/>
          <a:ext cx="9572625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10" name="AutoShape 2"/>
        <xdr:cNvSpPr>
          <a:spLocks noChangeArrowheads="1"/>
        </xdr:cNvSpPr>
      </xdr:nvSpPr>
      <xdr:spPr bwMode="auto">
        <a:xfrm>
          <a:off x="0" y="0"/>
          <a:ext cx="9572625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11" name="AutoShape 16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12" name="AutoShape 14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13" name="AutoShape 12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14" name="AutoShape 10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15" name="AutoShape 8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16" name="AutoShape 6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17" name="AutoShape 4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18" name="AutoShape 2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19" name="AutoShape 16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0" name="AutoShape 14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1" name="AutoShape 12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2" name="AutoShape 10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3" name="AutoShape 8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4" name="AutoShape 6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5" name="AutoShape 4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6" name="AutoShape 2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7" name="AutoShape 16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8" name="AutoShape 14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9" name="AutoShape 12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30" name="AutoShape 10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31" name="AutoShape 8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048" name="AutoShape 6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049" name="AutoShape 4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051" name="AutoShape 2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053" name="AutoShape 16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055" name="AutoShape 14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057" name="AutoShape 12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059" name="AutoShape 10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061" name="AutoShape 8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063" name="AutoShape 6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065" name="AutoShape 4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48</xdr:row>
      <xdr:rowOff>180975</xdr:rowOff>
    </xdr:to>
    <xdr:sp macro="" textlink="">
      <xdr:nvSpPr>
        <xdr:cNvPr id="2066" name="AutoShape 2"/>
        <xdr:cNvSpPr>
          <a:spLocks noChangeArrowheads="1"/>
        </xdr:cNvSpPr>
      </xdr:nvSpPr>
      <xdr:spPr bwMode="auto">
        <a:xfrm>
          <a:off x="0" y="0"/>
          <a:ext cx="9572625" cy="95440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67" name="AutoShape 16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68" name="AutoShape 14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69" name="AutoShape 12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70" name="AutoShape 10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71" name="AutoShape 8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72" name="AutoShape 6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73" name="AutoShape 4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74" name="AutoShape 2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75" name="AutoShape 16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76" name="AutoShape 14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77" name="AutoShape 12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78" name="AutoShape 10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79" name="AutoShape 8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32" name="AutoShape 6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33" name="AutoShape 4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34" name="AutoShape 2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35" name="AutoShape 16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36" name="AutoShape 14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37" name="AutoShape 12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38" name="AutoShape 10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39" name="AutoShape 8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40" name="AutoShape 6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41" name="AutoShape 4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42" name="AutoShape 2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43" name="AutoShape 16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44" name="AutoShape 14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45" name="AutoShape 12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46" name="AutoShape 10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47" name="AutoShape 8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48" name="AutoShape 6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49" name="AutoShape 4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50" name="AutoShape 2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51" name="AutoShape 16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52" name="AutoShape 14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53" name="AutoShape 12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54" name="AutoShape 10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55" name="AutoShape 8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56" name="AutoShape 6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57" name="AutoShape 4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58" name="AutoShape 2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59" name="AutoShape 16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60" name="AutoShape 14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61" name="AutoShape 12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62" name="AutoShape 10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63" name="AutoShape 8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80" name="AutoShape 6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81" name="AutoShape 4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82" name="AutoShape 2"/>
        <xdr:cNvSpPr>
          <a:spLocks noChangeArrowheads="1"/>
        </xdr:cNvSpPr>
      </xdr:nvSpPr>
      <xdr:spPr bwMode="auto">
        <a:xfrm>
          <a:off x="0" y="0"/>
          <a:ext cx="9667875" cy="95631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83" name="AutoShape 16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84" name="AutoShape 14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85" name="AutoShape 12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86" name="AutoShape 10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87" name="AutoShape 8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88" name="AutoShape 6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89" name="AutoShape 4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90" name="AutoShape 2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91" name="AutoShape 16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92" name="AutoShape 14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93" name="AutoShape 12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94" name="AutoShape 10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95" name="AutoShape 8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96" name="AutoShape 6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97" name="AutoShape 4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98" name="AutoShape 2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099" name="AutoShape 16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00" name="AutoShape 14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01" name="AutoShape 12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02" name="AutoShape 10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03" name="AutoShape 8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04" name="AutoShape 6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05" name="AutoShape 4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06" name="AutoShape 2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07" name="AutoShape 16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08" name="AutoShape 14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09" name="AutoShape 12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10" name="AutoShape 10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11" name="AutoShape 8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96" name="AutoShape 6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97" name="AutoShape 4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98" name="AutoShape 2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99" name="AutoShape 16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00" name="AutoShape 14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01" name="AutoShape 12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02" name="AutoShape 10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03" name="AutoShape 8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04" name="AutoShape 6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05" name="AutoShape 4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06" name="AutoShape 2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08" name="AutoShape 16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09" name="AutoShape 14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10" name="AutoShape 12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11" name="AutoShape 10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12" name="AutoShape 8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13" name="AutoShape 6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14" name="AutoShape 4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15" name="AutoShape 2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16" name="AutoShape 16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17" name="AutoShape 14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18" name="AutoShape 12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19" name="AutoShape 10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20" name="AutoShape 8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21" name="AutoShape 6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22" name="AutoShape 4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23" name="AutoShape 2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24" name="AutoShape 16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25" name="AutoShape 14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26" name="AutoShape 12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127" name="AutoShape 10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12" name="AutoShape 8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13" name="AutoShape 6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14" name="AutoShape 4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15" name="AutoShape 2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16" name="AutoShape 16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17" name="AutoShape 14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18" name="AutoShape 12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19" name="AutoShape 10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20" name="AutoShape 8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21" name="AutoShape 6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22" name="AutoShape 4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23" name="AutoShape 2"/>
        <xdr:cNvSpPr>
          <a:spLocks noChangeArrowheads="1"/>
        </xdr:cNvSpPr>
      </xdr:nvSpPr>
      <xdr:spPr bwMode="auto">
        <a:xfrm>
          <a:off x="0" y="0"/>
          <a:ext cx="9667875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24" name="AutoShape 16"/>
        <xdr:cNvSpPr>
          <a:spLocks noChangeArrowheads="1"/>
        </xdr:cNvSpPr>
      </xdr:nvSpPr>
      <xdr:spPr bwMode="auto">
        <a:xfrm>
          <a:off x="0" y="0"/>
          <a:ext cx="10953750" cy="95440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25" name="AutoShape 14"/>
        <xdr:cNvSpPr>
          <a:spLocks noChangeArrowheads="1"/>
        </xdr:cNvSpPr>
      </xdr:nvSpPr>
      <xdr:spPr bwMode="auto">
        <a:xfrm>
          <a:off x="0" y="0"/>
          <a:ext cx="10953750" cy="95440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26" name="AutoShape 12"/>
        <xdr:cNvSpPr>
          <a:spLocks noChangeArrowheads="1"/>
        </xdr:cNvSpPr>
      </xdr:nvSpPr>
      <xdr:spPr bwMode="auto">
        <a:xfrm>
          <a:off x="0" y="0"/>
          <a:ext cx="10953750" cy="95440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27" name="AutoShape 10"/>
        <xdr:cNvSpPr>
          <a:spLocks noChangeArrowheads="1"/>
        </xdr:cNvSpPr>
      </xdr:nvSpPr>
      <xdr:spPr bwMode="auto">
        <a:xfrm>
          <a:off x="0" y="0"/>
          <a:ext cx="10953750" cy="95440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28" name="AutoShape 8"/>
        <xdr:cNvSpPr>
          <a:spLocks noChangeArrowheads="1"/>
        </xdr:cNvSpPr>
      </xdr:nvSpPr>
      <xdr:spPr bwMode="auto">
        <a:xfrm>
          <a:off x="0" y="0"/>
          <a:ext cx="10953750" cy="95440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29" name="AutoShape 6"/>
        <xdr:cNvSpPr>
          <a:spLocks noChangeArrowheads="1"/>
        </xdr:cNvSpPr>
      </xdr:nvSpPr>
      <xdr:spPr bwMode="auto">
        <a:xfrm>
          <a:off x="0" y="0"/>
          <a:ext cx="10953750" cy="95440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30" name="AutoShape 4"/>
        <xdr:cNvSpPr>
          <a:spLocks noChangeArrowheads="1"/>
        </xdr:cNvSpPr>
      </xdr:nvSpPr>
      <xdr:spPr bwMode="auto">
        <a:xfrm>
          <a:off x="0" y="0"/>
          <a:ext cx="10953750" cy="95440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31" name="AutoShape 2"/>
        <xdr:cNvSpPr>
          <a:spLocks noChangeArrowheads="1"/>
        </xdr:cNvSpPr>
      </xdr:nvSpPr>
      <xdr:spPr bwMode="auto">
        <a:xfrm>
          <a:off x="0" y="0"/>
          <a:ext cx="10953750" cy="95440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32" name="AutoShape 16"/>
        <xdr:cNvSpPr>
          <a:spLocks noChangeArrowheads="1"/>
        </xdr:cNvSpPr>
      </xdr:nvSpPr>
      <xdr:spPr bwMode="auto">
        <a:xfrm>
          <a:off x="0" y="0"/>
          <a:ext cx="10953750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33" name="AutoShape 14"/>
        <xdr:cNvSpPr>
          <a:spLocks noChangeArrowheads="1"/>
        </xdr:cNvSpPr>
      </xdr:nvSpPr>
      <xdr:spPr bwMode="auto">
        <a:xfrm>
          <a:off x="0" y="0"/>
          <a:ext cx="10953750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34" name="AutoShape 12"/>
        <xdr:cNvSpPr>
          <a:spLocks noChangeArrowheads="1"/>
        </xdr:cNvSpPr>
      </xdr:nvSpPr>
      <xdr:spPr bwMode="auto">
        <a:xfrm>
          <a:off x="0" y="0"/>
          <a:ext cx="10953750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35" name="AutoShape 10"/>
        <xdr:cNvSpPr>
          <a:spLocks noChangeArrowheads="1"/>
        </xdr:cNvSpPr>
      </xdr:nvSpPr>
      <xdr:spPr bwMode="auto">
        <a:xfrm>
          <a:off x="0" y="0"/>
          <a:ext cx="10953750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36" name="AutoShape 8"/>
        <xdr:cNvSpPr>
          <a:spLocks noChangeArrowheads="1"/>
        </xdr:cNvSpPr>
      </xdr:nvSpPr>
      <xdr:spPr bwMode="auto">
        <a:xfrm>
          <a:off x="0" y="0"/>
          <a:ext cx="10953750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37" name="AutoShape 6"/>
        <xdr:cNvSpPr>
          <a:spLocks noChangeArrowheads="1"/>
        </xdr:cNvSpPr>
      </xdr:nvSpPr>
      <xdr:spPr bwMode="auto">
        <a:xfrm>
          <a:off x="0" y="0"/>
          <a:ext cx="10953750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38" name="AutoShape 4"/>
        <xdr:cNvSpPr>
          <a:spLocks noChangeArrowheads="1"/>
        </xdr:cNvSpPr>
      </xdr:nvSpPr>
      <xdr:spPr bwMode="auto">
        <a:xfrm>
          <a:off x="0" y="0"/>
          <a:ext cx="10953750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76200</xdr:colOff>
      <xdr:row>49</xdr:row>
      <xdr:rowOff>180975</xdr:rowOff>
    </xdr:to>
    <xdr:sp macro="" textlink="">
      <xdr:nvSpPr>
        <xdr:cNvPr id="2139" name="AutoShape 2"/>
        <xdr:cNvSpPr>
          <a:spLocks noChangeArrowheads="1"/>
        </xdr:cNvSpPr>
      </xdr:nvSpPr>
      <xdr:spPr bwMode="auto">
        <a:xfrm>
          <a:off x="0" y="0"/>
          <a:ext cx="10953750" cy="954405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27000</xdr:colOff>
      <xdr:row>0</xdr:row>
      <xdr:rowOff>0</xdr:rowOff>
    </xdr:from>
    <xdr:to>
      <xdr:col>6</xdr:col>
      <xdr:colOff>552450</xdr:colOff>
      <xdr:row>2</xdr:row>
      <xdr:rowOff>104774</xdr:rowOff>
    </xdr:to>
    <xdr:pic>
      <xdr:nvPicPr>
        <xdr:cNvPr id="2" name="Picture 2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7000" y="0"/>
          <a:ext cx="6831000" cy="58102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89505</xdr:colOff>
      <xdr:row>0</xdr:row>
      <xdr:rowOff>29160</xdr:rowOff>
    </xdr:from>
    <xdr:to>
      <xdr:col>5</xdr:col>
      <xdr:colOff>36480</xdr:colOff>
      <xdr:row>2</xdr:row>
      <xdr:rowOff>142950</xdr:rowOff>
    </xdr:to>
    <xdr:pic>
      <xdr:nvPicPr>
        <xdr:cNvPr id="3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79600" y="29160"/>
          <a:ext cx="5701680" cy="47556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1503360</xdr:colOff>
      <xdr:row>0</xdr:row>
      <xdr:rowOff>0</xdr:rowOff>
    </xdr:from>
    <xdr:to>
      <xdr:col>7</xdr:col>
      <xdr:colOff>7455</xdr:colOff>
      <xdr:row>1</xdr:row>
      <xdr:rowOff>295275</xdr:rowOff>
    </xdr:to>
    <xdr:pic>
      <xdr:nvPicPr>
        <xdr:cNvPr id="4" name="Picture 3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093910" y="0"/>
          <a:ext cx="5428770" cy="4572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27000</xdr:colOff>
      <xdr:row>0</xdr:row>
      <xdr:rowOff>0</xdr:rowOff>
    </xdr:from>
    <xdr:to>
      <xdr:col>3</xdr:col>
      <xdr:colOff>1226835</xdr:colOff>
      <xdr:row>2</xdr:row>
      <xdr:rowOff>91080</xdr:rowOff>
    </xdr:to>
    <xdr:pic>
      <xdr:nvPicPr>
        <xdr:cNvPr id="5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7000" y="0"/>
          <a:ext cx="5867085" cy="51970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276225</xdr:colOff>
      <xdr:row>0</xdr:row>
      <xdr:rowOff>76200</xdr:rowOff>
    </xdr:from>
    <xdr:to>
      <xdr:col>11</xdr:col>
      <xdr:colOff>419100</xdr:colOff>
      <xdr:row>3</xdr:row>
      <xdr:rowOff>142875</xdr:rowOff>
    </xdr:to>
    <xdr:pic>
      <xdr:nvPicPr>
        <xdr:cNvPr id="2" name="Picture 3" descr="usc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6225" y="76200"/>
          <a:ext cx="718185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55575</xdr:colOff>
      <xdr:row>0</xdr:row>
      <xdr:rowOff>66675</xdr:rowOff>
    </xdr:from>
    <xdr:to>
      <xdr:col>5</xdr:col>
      <xdr:colOff>245565</xdr:colOff>
      <xdr:row>1</xdr:row>
      <xdr:rowOff>333375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5575" y="66675"/>
          <a:ext cx="5438265" cy="476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7"/>
  <sheetViews>
    <sheetView topLeftCell="A52" workbookViewId="0">
      <selection activeCell="D77" sqref="D77"/>
    </sheetView>
  </sheetViews>
  <sheetFormatPr baseColWidth="10" defaultRowHeight="12.75" x14ac:dyDescent="0.2"/>
  <cols>
    <col min="1" max="1" width="11.42578125" style="65"/>
    <col min="2" max="2" width="40.28515625" style="65" customWidth="1"/>
    <col min="3" max="3" width="20.85546875" style="65" customWidth="1"/>
    <col min="4" max="4" width="19.85546875" style="65" customWidth="1"/>
    <col min="5" max="5" width="18.28515625" style="65" customWidth="1"/>
    <col min="6" max="6" width="1.28515625" style="65" customWidth="1"/>
    <col min="7" max="7" width="14.85546875" style="65" customWidth="1"/>
    <col min="8" max="8" width="17.85546875" style="65" customWidth="1"/>
    <col min="9" max="9" width="15" style="65" customWidth="1"/>
    <col min="10" max="10" width="15.28515625" style="65" bestFit="1" customWidth="1"/>
    <col min="11" max="16384" width="11.42578125" style="65"/>
  </cols>
  <sheetData>
    <row r="1" spans="1:10" x14ac:dyDescent="0.2">
      <c r="A1" s="261"/>
      <c r="B1" s="261"/>
      <c r="C1" s="261"/>
      <c r="D1" s="261"/>
      <c r="E1" s="261"/>
      <c r="F1" s="261"/>
      <c r="G1" s="261"/>
    </row>
    <row r="2" spans="1:10" x14ac:dyDescent="0.2">
      <c r="A2" s="66"/>
      <c r="B2" s="66"/>
      <c r="C2" s="66"/>
      <c r="D2" s="66"/>
      <c r="E2" s="66"/>
      <c r="F2" s="66"/>
      <c r="G2" s="66"/>
    </row>
    <row r="3" spans="1:10" x14ac:dyDescent="0.2">
      <c r="A3" s="261" t="s">
        <v>109</v>
      </c>
      <c r="B3" s="261"/>
      <c r="C3" s="261"/>
      <c r="D3" s="261"/>
      <c r="E3" s="261"/>
      <c r="F3" s="261"/>
      <c r="G3" s="261"/>
    </row>
    <row r="4" spans="1:10" ht="8.25" customHeight="1" x14ac:dyDescent="0.2">
      <c r="A4" s="66"/>
      <c r="B4" s="66"/>
      <c r="C4" s="66"/>
      <c r="D4" s="66"/>
      <c r="E4" s="66"/>
      <c r="G4" s="66"/>
    </row>
    <row r="5" spans="1:10" x14ac:dyDescent="0.2">
      <c r="A5" s="261" t="s">
        <v>157</v>
      </c>
      <c r="B5" s="261"/>
      <c r="C5" s="261"/>
      <c r="D5" s="261"/>
      <c r="E5" s="261"/>
      <c r="F5" s="261"/>
      <c r="G5" s="261"/>
    </row>
    <row r="6" spans="1:10" x14ac:dyDescent="0.2">
      <c r="A6" s="261" t="s">
        <v>274</v>
      </c>
      <c r="B6" s="261"/>
      <c r="C6" s="261"/>
      <c r="D6" s="261"/>
      <c r="E6" s="261"/>
      <c r="F6" s="261"/>
      <c r="G6" s="261"/>
    </row>
    <row r="7" spans="1:10" x14ac:dyDescent="0.2">
      <c r="A7" s="262" t="s">
        <v>205</v>
      </c>
      <c r="B7" s="262"/>
      <c r="C7" s="262"/>
      <c r="D7" s="262"/>
      <c r="E7" s="262"/>
      <c r="F7" s="262"/>
      <c r="G7" s="262"/>
    </row>
    <row r="8" spans="1:10" x14ac:dyDescent="0.2">
      <c r="A8" s="66" t="s">
        <v>5</v>
      </c>
      <c r="B8" s="66" t="s">
        <v>111</v>
      </c>
      <c r="C8" s="66" t="s">
        <v>113</v>
      </c>
      <c r="D8" s="66" t="s">
        <v>158</v>
      </c>
      <c r="E8" s="66" t="s">
        <v>97</v>
      </c>
      <c r="G8" s="66" t="s">
        <v>97</v>
      </c>
    </row>
    <row r="9" spans="1:10" x14ac:dyDescent="0.2">
      <c r="C9" s="66" t="s">
        <v>275</v>
      </c>
      <c r="D9" s="66" t="s">
        <v>276</v>
      </c>
      <c r="E9" s="66" t="s">
        <v>100</v>
      </c>
      <c r="G9" s="66" t="s">
        <v>101</v>
      </c>
    </row>
    <row r="10" spans="1:10" ht="12" customHeight="1" x14ac:dyDescent="0.2">
      <c r="C10" s="66" t="s">
        <v>6</v>
      </c>
      <c r="D10" s="66" t="s">
        <v>6</v>
      </c>
      <c r="E10" s="66" t="s">
        <v>6</v>
      </c>
      <c r="G10" s="66" t="s">
        <v>102</v>
      </c>
    </row>
    <row r="11" spans="1:10" ht="6.75" customHeight="1" x14ac:dyDescent="0.2">
      <c r="C11" s="66"/>
      <c r="D11" s="66"/>
      <c r="E11" s="66"/>
      <c r="G11" s="66"/>
    </row>
    <row r="12" spans="1:10" ht="15" customHeight="1" x14ac:dyDescent="0.2">
      <c r="B12" s="68" t="s">
        <v>114</v>
      </c>
      <c r="C12" s="66"/>
      <c r="D12" s="66"/>
      <c r="E12" s="66"/>
      <c r="G12" s="66"/>
    </row>
    <row r="13" spans="1:10" ht="7.5" customHeight="1" thickBot="1" x14ac:dyDescent="0.25">
      <c r="C13" s="66"/>
      <c r="D13" s="66"/>
      <c r="E13" s="66"/>
      <c r="G13" s="95"/>
    </row>
    <row r="14" spans="1:10" ht="13.5" thickBot="1" x14ac:dyDescent="0.25">
      <c r="B14" s="68" t="s">
        <v>115</v>
      </c>
      <c r="C14" s="69">
        <f>+C16+C18+C24+C26</f>
        <v>80682860493.309998</v>
      </c>
      <c r="D14" s="69">
        <f>+D16+D18+D24+D26</f>
        <v>75175931499.569992</v>
      </c>
      <c r="E14" s="69">
        <f>+E18+E24+E16+E26</f>
        <v>5506928993.7399998</v>
      </c>
      <c r="G14" s="70">
        <f>ROUND(+E14/D14,4)</f>
        <v>7.3300000000000004E-2</v>
      </c>
      <c r="H14" s="41"/>
      <c r="I14" s="41">
        <f>+C14+C54</f>
        <v>84325723378.569992</v>
      </c>
      <c r="J14" s="41">
        <f>+D14+D54</f>
        <v>79664538050.009995</v>
      </c>
    </row>
    <row r="15" spans="1:10" ht="6.75" customHeight="1" x14ac:dyDescent="0.2">
      <c r="B15" s="68"/>
      <c r="C15" s="71"/>
      <c r="D15" s="71"/>
      <c r="E15" s="72"/>
      <c r="G15" s="72"/>
    </row>
    <row r="16" spans="1:10" ht="13.5" thickBot="1" x14ac:dyDescent="0.25">
      <c r="A16" s="73">
        <v>41</v>
      </c>
      <c r="B16" s="68" t="s">
        <v>116</v>
      </c>
      <c r="C16" s="74">
        <f>+C17</f>
        <v>265163407.97</v>
      </c>
      <c r="D16" s="74">
        <f>+D17</f>
        <v>4930844831.3100004</v>
      </c>
      <c r="E16" s="74">
        <f>+E17</f>
        <v>-4665681423.3400002</v>
      </c>
      <c r="G16" s="75">
        <f>G17</f>
        <v>-0.94620000000000004</v>
      </c>
      <c r="H16" s="41"/>
      <c r="I16" s="41"/>
    </row>
    <row r="17" spans="1:10" x14ac:dyDescent="0.2">
      <c r="A17" s="76">
        <v>4110</v>
      </c>
      <c r="B17" s="65" t="s">
        <v>118</v>
      </c>
      <c r="C17" s="77">
        <f>'Estado de Actividad 2014'!D20</f>
        <v>265163407.97</v>
      </c>
      <c r="D17" s="77">
        <f>+'Estado de Actividad COMP'!E17</f>
        <v>4930844831.3100004</v>
      </c>
      <c r="E17" s="77">
        <f t="shared" ref="E17:E22" si="0">C17-D17</f>
        <v>-4665681423.3400002</v>
      </c>
      <c r="G17" s="78">
        <f t="shared" ref="G17:G22" si="1">ROUND(+E17/D17,4)</f>
        <v>-0.94620000000000004</v>
      </c>
      <c r="H17" s="41"/>
      <c r="I17" s="41"/>
    </row>
    <row r="18" spans="1:10" ht="13.5" thickBot="1" x14ac:dyDescent="0.25">
      <c r="A18" s="73">
        <v>43</v>
      </c>
      <c r="B18" s="68" t="s">
        <v>119</v>
      </c>
      <c r="C18" s="74">
        <f>+C19+C20+C21+C22</f>
        <v>22777148417.34</v>
      </c>
      <c r="D18" s="74">
        <f>+D19+D20+D21+D22</f>
        <v>18819237300.860001</v>
      </c>
      <c r="E18" s="79">
        <f t="shared" si="0"/>
        <v>3957911116.4799995</v>
      </c>
      <c r="G18" s="80">
        <f t="shared" si="1"/>
        <v>0.21029999999999999</v>
      </c>
      <c r="H18" s="41">
        <v>22421338142.310001</v>
      </c>
      <c r="I18" s="41">
        <f>+C18-H18</f>
        <v>355810275.02999878</v>
      </c>
      <c r="J18" s="41"/>
    </row>
    <row r="19" spans="1:10" x14ac:dyDescent="0.2">
      <c r="A19" s="76">
        <v>4305</v>
      </c>
      <c r="B19" s="65" t="s">
        <v>208</v>
      </c>
      <c r="C19" s="220">
        <f>11437369190.74-9270860-643665894-22835370-191290-589500</f>
        <v>10760816276.74</v>
      </c>
      <c r="D19" s="220">
        <f>10851133036.86-20084898-554176625-10543875-57082495-198150</f>
        <v>10209046993.860001</v>
      </c>
      <c r="E19" s="77">
        <f t="shared" si="0"/>
        <v>551769282.87999916</v>
      </c>
      <c r="F19" s="81"/>
      <c r="G19" s="78">
        <f t="shared" si="1"/>
        <v>5.3999999999999999E-2</v>
      </c>
      <c r="H19" s="41"/>
      <c r="I19" s="41"/>
    </row>
    <row r="20" spans="1:10" x14ac:dyDescent="0.2">
      <c r="A20" s="76">
        <v>4305</v>
      </c>
      <c r="B20" s="65" t="s">
        <v>209</v>
      </c>
      <c r="C20" s="220">
        <f>4871692000.6-535836745</f>
        <v>4335855255.6000004</v>
      </c>
      <c r="D20" s="220">
        <f>3571244305-250164631</f>
        <v>3321079674</v>
      </c>
      <c r="E20" s="77">
        <f t="shared" si="0"/>
        <v>1014775581.6000004</v>
      </c>
      <c r="F20" s="81"/>
      <c r="G20" s="78">
        <f t="shared" si="1"/>
        <v>0.30559999999999998</v>
      </c>
    </row>
    <row r="21" spans="1:10" x14ac:dyDescent="0.2">
      <c r="A21" s="76">
        <v>4305</v>
      </c>
      <c r="B21" s="65" t="s">
        <v>211</v>
      </c>
      <c r="C21" s="220">
        <f>1151441449.97-70139457.97-22852911</f>
        <v>1058449081</v>
      </c>
      <c r="D21" s="220">
        <f>1235734113-38480280-9863438</f>
        <v>1187390395</v>
      </c>
      <c r="E21" s="77">
        <f t="shared" si="0"/>
        <v>-128941314</v>
      </c>
      <c r="F21" s="81"/>
      <c r="G21" s="78">
        <f t="shared" si="1"/>
        <v>-0.1086</v>
      </c>
      <c r="I21" s="41"/>
    </row>
    <row r="22" spans="1:10" x14ac:dyDescent="0.2">
      <c r="A22" s="76">
        <v>4305</v>
      </c>
      <c r="B22" s="65" t="s">
        <v>210</v>
      </c>
      <c r="C22" s="220">
        <f>6637849243-8968530-357949-6494960</f>
        <v>6622027804</v>
      </c>
      <c r="D22" s="220">
        <f>4138610840-4452840-305300-27005206-4483000-644256</f>
        <v>4101720238</v>
      </c>
      <c r="E22" s="77">
        <f t="shared" si="0"/>
        <v>2520307566</v>
      </c>
      <c r="F22" s="81"/>
      <c r="G22" s="78">
        <f t="shared" si="1"/>
        <v>0.61450000000000005</v>
      </c>
      <c r="I22" s="82"/>
      <c r="J22" s="41"/>
    </row>
    <row r="23" spans="1:10" x14ac:dyDescent="0.2">
      <c r="A23" s="76"/>
      <c r="C23" s="77"/>
      <c r="D23" s="77"/>
      <c r="E23" s="77"/>
      <c r="G23" s="78"/>
      <c r="I23" s="41"/>
    </row>
    <row r="24" spans="1:10" ht="13.5" thickBot="1" x14ac:dyDescent="0.25">
      <c r="A24" s="73">
        <v>44</v>
      </c>
      <c r="B24" s="68" t="s">
        <v>123</v>
      </c>
      <c r="C24" s="74">
        <f>+C25</f>
        <v>57579431366</v>
      </c>
      <c r="D24" s="74">
        <f>+D25</f>
        <v>51344208536</v>
      </c>
      <c r="E24" s="74">
        <f>C24-D24</f>
        <v>6235222830</v>
      </c>
      <c r="G24" s="75">
        <f>ROUND(+E24/D24,4)</f>
        <v>0.12139999999999999</v>
      </c>
      <c r="I24" s="83"/>
      <c r="J24" s="145"/>
    </row>
    <row r="25" spans="1:10" x14ac:dyDescent="0.2">
      <c r="A25" s="76">
        <v>4428</v>
      </c>
      <c r="B25" s="65" t="s">
        <v>125</v>
      </c>
      <c r="C25" s="77">
        <f>+'Estado de Actividad COMP'!C22</f>
        <v>57579431366</v>
      </c>
      <c r="D25" s="77">
        <f>+'Estado de Actividad COMP'!E22</f>
        <v>51344208536</v>
      </c>
      <c r="E25" s="77">
        <f>C25-D25</f>
        <v>6235222830</v>
      </c>
      <c r="G25" s="78">
        <f>ROUND(+E25/D25,4)</f>
        <v>0.12139999999999999</v>
      </c>
    </row>
    <row r="26" spans="1:10" ht="15" x14ac:dyDescent="0.25">
      <c r="A26" s="73">
        <v>47</v>
      </c>
      <c r="B26" s="68" t="s">
        <v>262</v>
      </c>
      <c r="C26" s="209">
        <f>C27</f>
        <v>61117302</v>
      </c>
      <c r="D26" s="85">
        <f>+'Estado de Actividad COMP'!E23</f>
        <v>81640831.400000006</v>
      </c>
      <c r="E26" s="77">
        <f t="shared" ref="E26:E28" si="2">C26-D26</f>
        <v>-20523529.400000006</v>
      </c>
      <c r="G26" s="78">
        <f t="shared" ref="G26:G28" si="3">ROUND(+E26/D26,4)</f>
        <v>-0.25140000000000001</v>
      </c>
    </row>
    <row r="27" spans="1:10" ht="14.25" x14ac:dyDescent="0.2">
      <c r="A27" s="76">
        <v>4722</v>
      </c>
      <c r="B27" s="65" t="s">
        <v>263</v>
      </c>
      <c r="C27" s="156">
        <v>61117302</v>
      </c>
      <c r="D27" s="77">
        <v>81640831.400000006</v>
      </c>
      <c r="E27" s="77">
        <f t="shared" si="2"/>
        <v>-20523529.400000006</v>
      </c>
      <c r="G27" s="78">
        <f t="shared" si="3"/>
        <v>-0.25140000000000001</v>
      </c>
    </row>
    <row r="28" spans="1:10" ht="15" thickBot="1" x14ac:dyDescent="0.25">
      <c r="A28" s="76">
        <v>472203</v>
      </c>
      <c r="B28" s="65" t="s">
        <v>264</v>
      </c>
      <c r="C28" s="210">
        <f>C27</f>
        <v>61117302</v>
      </c>
      <c r="D28" s="84">
        <v>81640831.400000006</v>
      </c>
      <c r="E28" s="84">
        <f t="shared" si="2"/>
        <v>-20523529.400000006</v>
      </c>
      <c r="G28" s="212">
        <f t="shared" si="3"/>
        <v>-0.25140000000000001</v>
      </c>
    </row>
    <row r="29" spans="1:10" x14ac:dyDescent="0.2">
      <c r="A29" s="76"/>
      <c r="C29" s="77"/>
      <c r="D29" s="77"/>
      <c r="E29" s="77"/>
      <c r="G29" s="78"/>
    </row>
    <row r="30" spans="1:10" ht="13.5" thickBot="1" x14ac:dyDescent="0.25">
      <c r="A30" s="73">
        <v>63</v>
      </c>
      <c r="B30" s="68" t="s">
        <v>127</v>
      </c>
      <c r="C30" s="74">
        <f>SUM(C31:C34)</f>
        <v>50313486999.860001</v>
      </c>
      <c r="D30" s="74">
        <f>SUM(D31:D34)</f>
        <v>47505122355.019997</v>
      </c>
      <c r="E30" s="79">
        <f>C30-D30</f>
        <v>2808364644.840004</v>
      </c>
      <c r="G30" s="80">
        <f>ROUND(+E30/D30,4)</f>
        <v>5.91E-2</v>
      </c>
      <c r="H30" s="41"/>
      <c r="I30" s="41"/>
    </row>
    <row r="31" spans="1:10" ht="14.25" x14ac:dyDescent="0.25">
      <c r="A31" s="76"/>
      <c r="B31" s="65" t="s">
        <v>212</v>
      </c>
      <c r="C31" s="77">
        <v>43380120376.860001</v>
      </c>
      <c r="D31" s="219">
        <v>41125097477.019997</v>
      </c>
      <c r="E31" s="85">
        <f>C31-D31</f>
        <v>2255022899.840004</v>
      </c>
      <c r="F31" s="81"/>
      <c r="G31" s="70">
        <f>ROUND(+E31/D31,4)</f>
        <v>5.4800000000000001E-2</v>
      </c>
    </row>
    <row r="32" spans="1:10" ht="14.25" x14ac:dyDescent="0.25">
      <c r="A32" s="76"/>
      <c r="B32" s="65" t="s">
        <v>213</v>
      </c>
      <c r="C32" s="77">
        <v>2436327671</v>
      </c>
      <c r="D32" s="219">
        <v>1891287122</v>
      </c>
      <c r="E32" s="85">
        <f>C32-D32</f>
        <v>545040549</v>
      </c>
      <c r="F32" s="81"/>
      <c r="G32" s="70">
        <f>ROUND(+E32/D32,4)</f>
        <v>0.28820000000000001</v>
      </c>
    </row>
    <row r="33" spans="1:10" ht="14.25" x14ac:dyDescent="0.25">
      <c r="A33" s="76"/>
      <c r="B33" s="65" t="s">
        <v>214</v>
      </c>
      <c r="C33" s="77">
        <v>872910682</v>
      </c>
      <c r="D33" s="219">
        <v>1000279921</v>
      </c>
      <c r="E33" s="85">
        <f>C33-D33</f>
        <v>-127369239</v>
      </c>
      <c r="F33" s="81"/>
      <c r="G33" s="70">
        <f>ROUND(+E33/D33,4)</f>
        <v>-0.1273</v>
      </c>
    </row>
    <row r="34" spans="1:10" ht="14.25" x14ac:dyDescent="0.25">
      <c r="A34" s="76"/>
      <c r="B34" s="65" t="s">
        <v>215</v>
      </c>
      <c r="C34" s="77">
        <v>3624128270</v>
      </c>
      <c r="D34" s="219">
        <v>3488457835</v>
      </c>
      <c r="E34" s="85">
        <f>C34-D34</f>
        <v>135670435</v>
      </c>
      <c r="F34" s="81"/>
      <c r="G34" s="70">
        <f>ROUND(+E34/D34,4)</f>
        <v>3.8899999999999997E-2</v>
      </c>
    </row>
    <row r="35" spans="1:10" ht="13.5" thickBot="1" x14ac:dyDescent="0.25">
      <c r="A35" s="76"/>
      <c r="C35" s="41"/>
      <c r="D35" s="41"/>
      <c r="E35" s="41"/>
      <c r="G35" s="84"/>
    </row>
    <row r="36" spans="1:10" ht="13.5" thickBot="1" x14ac:dyDescent="0.25">
      <c r="A36" s="76"/>
      <c r="B36" s="68" t="s">
        <v>129</v>
      </c>
      <c r="C36" s="69">
        <f>+C38+C46</f>
        <v>26315350827.149998</v>
      </c>
      <c r="D36" s="69">
        <f>+D38+D46</f>
        <v>28167395986.650002</v>
      </c>
      <c r="E36" s="69">
        <f>+E38+E46</f>
        <v>-1852045159.5</v>
      </c>
      <c r="G36" s="70">
        <f>ROUND(+E36/D36,4)</f>
        <v>-6.5799999999999997E-2</v>
      </c>
      <c r="H36" s="41"/>
      <c r="I36" s="41">
        <f>+C36+C63</f>
        <v>26840348511.939999</v>
      </c>
      <c r="J36" s="41">
        <f>+D36+D63</f>
        <v>28666760559.190002</v>
      </c>
    </row>
    <row r="37" spans="1:10" ht="8.25" customHeight="1" x14ac:dyDescent="0.2">
      <c r="A37" s="76"/>
      <c r="B37" s="68"/>
      <c r="C37" s="72"/>
      <c r="D37" s="72"/>
      <c r="E37" s="72"/>
      <c r="G37" s="72"/>
      <c r="H37" s="41"/>
      <c r="I37" s="41"/>
    </row>
    <row r="38" spans="1:10" ht="13.5" thickBot="1" x14ac:dyDescent="0.25">
      <c r="A38" s="73">
        <v>51</v>
      </c>
      <c r="B38" s="68" t="s">
        <v>130</v>
      </c>
      <c r="C38" s="74">
        <f>SUM(C39:C44)</f>
        <v>20475229326.599998</v>
      </c>
      <c r="D38" s="74">
        <f>SUM(D39:D44)</f>
        <v>21229358082.700001</v>
      </c>
      <c r="E38" s="74">
        <f>SUM(E39:E44)</f>
        <v>-754128756.0999999</v>
      </c>
      <c r="G38" s="75">
        <f t="shared" ref="G38:G44" si="4">ROUND(+E38/D38,4)</f>
        <v>-3.5499999999999997E-2</v>
      </c>
      <c r="H38" s="41"/>
      <c r="I38" s="41"/>
    </row>
    <row r="39" spans="1:10" x14ac:dyDescent="0.2">
      <c r="A39" s="76">
        <v>5101</v>
      </c>
      <c r="B39" s="65" t="s">
        <v>132</v>
      </c>
      <c r="C39" s="77">
        <f>+'Estado de Actividad 2014'!D38</f>
        <v>12502463178</v>
      </c>
      <c r="D39" s="77">
        <f>+'Estado de Actividad COMP'!E35</f>
        <v>11187822196</v>
      </c>
      <c r="E39" s="77">
        <f t="shared" ref="E39:E44" si="5">C39-D39</f>
        <v>1314640982</v>
      </c>
      <c r="G39" s="78">
        <f t="shared" si="4"/>
        <v>0.11749999999999999</v>
      </c>
      <c r="H39" s="41"/>
      <c r="I39" s="41"/>
    </row>
    <row r="40" spans="1:10" x14ac:dyDescent="0.2">
      <c r="A40" s="76">
        <v>5102</v>
      </c>
      <c r="B40" s="65" t="s">
        <v>133</v>
      </c>
      <c r="C40" s="77">
        <f>+'Estado de Actividad 2014'!D39</f>
        <v>420126759</v>
      </c>
      <c r="D40" s="77">
        <f>+'Estado de Actividad COMP'!E36</f>
        <v>245240349</v>
      </c>
      <c r="E40" s="77">
        <f t="shared" si="5"/>
        <v>174886410</v>
      </c>
      <c r="G40" s="78">
        <f t="shared" si="4"/>
        <v>0.71309999999999996</v>
      </c>
    </row>
    <row r="41" spans="1:10" x14ac:dyDescent="0.2">
      <c r="A41" s="76">
        <v>5103</v>
      </c>
      <c r="B41" s="65" t="s">
        <v>134</v>
      </c>
      <c r="C41" s="77">
        <f>+'Estado de Actividad 2014'!D40</f>
        <v>1758521500</v>
      </c>
      <c r="D41" s="77">
        <f>+'Estado de Actividad COMP'!E37</f>
        <v>1546464730</v>
      </c>
      <c r="E41" s="77">
        <f t="shared" si="5"/>
        <v>212056770</v>
      </c>
      <c r="G41" s="78">
        <f t="shared" si="4"/>
        <v>0.1371</v>
      </c>
    </row>
    <row r="42" spans="1:10" x14ac:dyDescent="0.2">
      <c r="A42" s="76">
        <v>5104</v>
      </c>
      <c r="B42" s="65" t="s">
        <v>135</v>
      </c>
      <c r="C42" s="77">
        <f>+'Estado de Actividad 2014'!D41</f>
        <v>249217600</v>
      </c>
      <c r="D42" s="77">
        <f>+'Estado de Actividad COMP'!E38</f>
        <v>220808900</v>
      </c>
      <c r="E42" s="77">
        <f t="shared" si="5"/>
        <v>28408700</v>
      </c>
      <c r="G42" s="78">
        <f t="shared" si="4"/>
        <v>0.12870000000000001</v>
      </c>
    </row>
    <row r="43" spans="1:10" x14ac:dyDescent="0.2">
      <c r="A43" s="76">
        <v>5111</v>
      </c>
      <c r="B43" s="65" t="s">
        <v>136</v>
      </c>
      <c r="C43" s="77">
        <f>+'Estado de Actividad 2014'!D42</f>
        <v>5390223096.6000004</v>
      </c>
      <c r="D43" s="77">
        <f>+'Estado de Actividad COMP'!E39</f>
        <v>6845760912.3000002</v>
      </c>
      <c r="E43" s="77">
        <f t="shared" si="5"/>
        <v>-1455537815.6999998</v>
      </c>
      <c r="G43" s="78">
        <f t="shared" si="4"/>
        <v>-0.21260000000000001</v>
      </c>
    </row>
    <row r="44" spans="1:10" x14ac:dyDescent="0.2">
      <c r="A44" s="76">
        <v>5120</v>
      </c>
      <c r="B44" s="65" t="s">
        <v>137</v>
      </c>
      <c r="C44" s="77">
        <f>+'Estado de Actividad 2014'!D43</f>
        <v>154677193</v>
      </c>
      <c r="D44" s="77">
        <f>+'Estado de Actividad COMP'!E40</f>
        <v>1183260995.4000001</v>
      </c>
      <c r="E44" s="77">
        <f t="shared" si="5"/>
        <v>-1028583802.4000001</v>
      </c>
      <c r="G44" s="78">
        <f t="shared" si="4"/>
        <v>-0.86929999999999996</v>
      </c>
    </row>
    <row r="45" spans="1:10" ht="13.5" customHeight="1" x14ac:dyDescent="0.2">
      <c r="A45" s="76"/>
      <c r="C45" s="77"/>
      <c r="D45" s="77"/>
      <c r="E45" s="77"/>
      <c r="G45" s="78"/>
    </row>
    <row r="46" spans="1:10" ht="13.5" thickBot="1" x14ac:dyDescent="0.25">
      <c r="A46" s="73">
        <v>53</v>
      </c>
      <c r="B46" s="68" t="s">
        <v>138</v>
      </c>
      <c r="C46" s="74">
        <f>SUM(C47:C50)</f>
        <v>5840121500.5499992</v>
      </c>
      <c r="D46" s="74">
        <f>SUM(D47:D50)</f>
        <v>6938037903.9499998</v>
      </c>
      <c r="E46" s="74">
        <f>SUM(E47:E50)</f>
        <v>-1097916403.4000001</v>
      </c>
      <c r="G46" s="75">
        <f>ROUND(+E46/D46,4)</f>
        <v>-0.15820000000000001</v>
      </c>
    </row>
    <row r="47" spans="1:10" x14ac:dyDescent="0.2">
      <c r="A47" s="76">
        <v>5304</v>
      </c>
      <c r="B47" s="65" t="s">
        <v>104</v>
      </c>
      <c r="C47" s="77">
        <f>'Estado de Actividad 2014'!D46</f>
        <v>7715388.5</v>
      </c>
      <c r="D47" s="77">
        <f>+'Estado de Actividad COMP'!E43</f>
        <v>97382943.200000003</v>
      </c>
      <c r="E47" s="77">
        <f>C47-D47</f>
        <v>-89667554.700000003</v>
      </c>
      <c r="G47" s="78">
        <f>ROUND(+E47/D47,4)</f>
        <v>-0.92079999999999995</v>
      </c>
    </row>
    <row r="48" spans="1:10" x14ac:dyDescent="0.2">
      <c r="A48" s="76">
        <v>5314</v>
      </c>
      <c r="B48" s="65" t="s">
        <v>47</v>
      </c>
      <c r="C48" s="77">
        <f>'Estado de Actividad 2014'!D47</f>
        <v>2977050484</v>
      </c>
      <c r="D48" s="77">
        <f>+'Estado de Actividad COMP'!E44</f>
        <v>4197138738.96</v>
      </c>
      <c r="E48" s="77">
        <f>C48-D48</f>
        <v>-1220088254.96</v>
      </c>
      <c r="G48" s="78">
        <f>ROUND(+E48/D48,4)</f>
        <v>-0.29070000000000001</v>
      </c>
    </row>
    <row r="49" spans="1:9" x14ac:dyDescent="0.2">
      <c r="A49" s="76">
        <v>5330</v>
      </c>
      <c r="B49" s="65" t="s">
        <v>141</v>
      </c>
      <c r="C49" s="77">
        <f>'Estado de Actividad 2014'!D48</f>
        <v>2767354566.0700002</v>
      </c>
      <c r="D49" s="77">
        <f>+'Estado de Actividad COMP'!E45</f>
        <v>2594694376.8000002</v>
      </c>
      <c r="E49" s="77">
        <f>C49-D49</f>
        <v>172660189.26999998</v>
      </c>
      <c r="G49" s="78">
        <f>ROUND(+E49/D49,4)</f>
        <v>6.6500000000000004E-2</v>
      </c>
    </row>
    <row r="50" spans="1:9" ht="13.5" thickBot="1" x14ac:dyDescent="0.25">
      <c r="A50" s="76">
        <v>5345</v>
      </c>
      <c r="B50" s="65" t="s">
        <v>168</v>
      </c>
      <c r="C50" s="77">
        <f>'Estado de Actividad 2014'!D49</f>
        <v>88001061.980000004</v>
      </c>
      <c r="D50" s="77">
        <f>+'Estado de Actividad COMP'!E46</f>
        <v>48821844.990000002</v>
      </c>
      <c r="E50" s="77">
        <f>C50-D50</f>
        <v>39179216.990000002</v>
      </c>
      <c r="G50" s="78">
        <v>0</v>
      </c>
    </row>
    <row r="51" spans="1:9" ht="13.5" thickBot="1" x14ac:dyDescent="0.25">
      <c r="A51" s="76"/>
      <c r="B51" s="68" t="s">
        <v>142</v>
      </c>
      <c r="C51" s="69">
        <f>+C14-C30-C36</f>
        <v>4054022666.2999992</v>
      </c>
      <c r="D51" s="69">
        <f>+D14-D30-D36</f>
        <v>-496586842.1000061</v>
      </c>
      <c r="E51" s="69">
        <f>+E14-E30-E36</f>
        <v>4550609508.3999958</v>
      </c>
      <c r="F51" s="69">
        <f>+F14-F30-F36</f>
        <v>0</v>
      </c>
      <c r="G51" s="69">
        <f>+G14-G30-G36</f>
        <v>0.08</v>
      </c>
      <c r="I51" s="41"/>
    </row>
    <row r="52" spans="1:9" x14ac:dyDescent="0.2">
      <c r="A52" s="86"/>
      <c r="B52" s="87"/>
      <c r="C52" s="71"/>
      <c r="D52" s="71"/>
      <c r="E52" s="71"/>
      <c r="F52" s="81"/>
      <c r="G52" s="88"/>
      <c r="I52" s="41"/>
    </row>
    <row r="53" spans="1:9" ht="13.5" thickBot="1" x14ac:dyDescent="0.25">
      <c r="A53" s="86"/>
      <c r="B53" s="87"/>
      <c r="C53" s="85"/>
      <c r="D53" s="85"/>
      <c r="E53" s="85"/>
      <c r="F53" s="81"/>
      <c r="G53" s="75"/>
      <c r="I53" s="41"/>
    </row>
    <row r="54" spans="1:9" ht="13.5" thickBot="1" x14ac:dyDescent="0.25">
      <c r="A54" s="76"/>
      <c r="B54" s="68" t="s">
        <v>143</v>
      </c>
      <c r="C54" s="69">
        <f>+C56</f>
        <v>3642862885.2600002</v>
      </c>
      <c r="D54" s="69">
        <f>+D56</f>
        <v>4488606550.4400005</v>
      </c>
      <c r="E54" s="69">
        <f>+E56</f>
        <v>-845743665.17999995</v>
      </c>
      <c r="F54" s="68"/>
      <c r="G54" s="75">
        <f>ROUND(+E54/D54,4)</f>
        <v>-0.18840000000000001</v>
      </c>
      <c r="I54" s="41"/>
    </row>
    <row r="55" spans="1:9" ht="6" customHeight="1" x14ac:dyDescent="0.2">
      <c r="A55" s="76"/>
      <c r="B55" s="68"/>
      <c r="C55" s="77"/>
      <c r="D55" s="77"/>
      <c r="E55" s="77"/>
      <c r="G55" s="77"/>
    </row>
    <row r="56" spans="1:9" ht="13.5" thickBot="1" x14ac:dyDescent="0.25">
      <c r="A56" s="73">
        <v>48</v>
      </c>
      <c r="B56" s="68" t="s">
        <v>144</v>
      </c>
      <c r="C56" s="74">
        <f>SUM(C57:C61)</f>
        <v>3642862885.2600002</v>
      </c>
      <c r="D56" s="74">
        <f>SUM(D57:D61)</f>
        <v>4488606550.4400005</v>
      </c>
      <c r="E56" s="74">
        <f>SUM(E57:E61)</f>
        <v>-845743665.17999995</v>
      </c>
      <c r="F56" s="68"/>
      <c r="G56" s="75">
        <f>ROUND(+E56/D56,4)</f>
        <v>-0.18840000000000001</v>
      </c>
    </row>
    <row r="57" spans="1:9" x14ac:dyDescent="0.2">
      <c r="A57" s="76">
        <v>4805</v>
      </c>
      <c r="B57" s="65" t="s">
        <v>146</v>
      </c>
      <c r="C57" s="41">
        <f>'Estado de Actividad 2014'!D55</f>
        <v>863352628.48000002</v>
      </c>
      <c r="D57" s="41">
        <f>+'Estado de Actividad COMP'!E53</f>
        <v>809149612.48000002</v>
      </c>
      <c r="E57" s="77">
        <f>C57-D57</f>
        <v>54203016</v>
      </c>
      <c r="G57" s="78">
        <f>ROUND(+E57/D57,4)</f>
        <v>6.7000000000000004E-2</v>
      </c>
    </row>
    <row r="58" spans="1:9" ht="15" x14ac:dyDescent="0.3">
      <c r="A58" s="76">
        <v>4806</v>
      </c>
      <c r="B58" s="12" t="s">
        <v>260</v>
      </c>
      <c r="C58" s="41">
        <f>+'Estado de Actividad 2014'!D56</f>
        <v>1958194</v>
      </c>
      <c r="D58" s="130">
        <f>+'Estado de Actividad COMP'!E54</f>
        <v>0</v>
      </c>
      <c r="E58" s="77">
        <f>C58-D58</f>
        <v>1958194</v>
      </c>
      <c r="G58" s="78">
        <v>0</v>
      </c>
    </row>
    <row r="59" spans="1:9" x14ac:dyDescent="0.2">
      <c r="A59" s="76">
        <v>4808</v>
      </c>
      <c r="B59" s="65" t="s">
        <v>147</v>
      </c>
      <c r="C59" s="41">
        <f>'Estado de Actividad 2014'!D57</f>
        <v>258922659</v>
      </c>
      <c r="D59" s="41">
        <f>+'Estado de Actividad COMP'!E55</f>
        <v>299614129</v>
      </c>
      <c r="E59" s="77">
        <f>C59-D59</f>
        <v>-40691470</v>
      </c>
      <c r="G59" s="78">
        <f>ROUND(+E59/D59,4)</f>
        <v>-0.1358</v>
      </c>
    </row>
    <row r="60" spans="1:9" x14ac:dyDescent="0.2">
      <c r="A60" s="76">
        <v>4810</v>
      </c>
      <c r="B60" s="65" t="s">
        <v>148</v>
      </c>
      <c r="C60" s="41">
        <f>'Estado de Actividad 2014'!D58</f>
        <v>1856186686.46</v>
      </c>
      <c r="D60" s="41">
        <f>+'Estado de Actividad COMP'!E56</f>
        <v>3044195659.96</v>
      </c>
      <c r="E60" s="77">
        <f>C60-D60</f>
        <v>-1188008973.5</v>
      </c>
      <c r="G60" s="78">
        <f>ROUND(+E60/D60,4)</f>
        <v>-0.39029999999999998</v>
      </c>
    </row>
    <row r="61" spans="1:9" x14ac:dyDescent="0.2">
      <c r="A61" s="76">
        <v>4815</v>
      </c>
      <c r="B61" s="65" t="s">
        <v>149</v>
      </c>
      <c r="C61" s="41">
        <f>'Estado de Actividad 2014'!D59</f>
        <v>662442717.32000005</v>
      </c>
      <c r="D61" s="41">
        <f>+'Estado de Actividad COMP'!E57</f>
        <v>335647149</v>
      </c>
      <c r="E61" s="77">
        <f>C61-D61</f>
        <v>326795568.32000005</v>
      </c>
      <c r="G61" s="78">
        <f>ROUND(+E61/D61,4)</f>
        <v>0.97360000000000002</v>
      </c>
    </row>
    <row r="62" spans="1:9" ht="15" customHeight="1" thickBot="1" x14ac:dyDescent="0.25">
      <c r="A62" s="76"/>
      <c r="C62" s="41"/>
      <c r="D62" s="41"/>
      <c r="E62" s="41"/>
      <c r="G62" s="84"/>
    </row>
    <row r="63" spans="1:9" ht="13.5" thickBot="1" x14ac:dyDescent="0.25">
      <c r="A63" s="76"/>
      <c r="B63" s="68" t="s">
        <v>150</v>
      </c>
      <c r="C63" s="69">
        <f>+C65</f>
        <v>524997684.78999996</v>
      </c>
      <c r="D63" s="69">
        <f>+D65</f>
        <v>499364572.53999996</v>
      </c>
      <c r="E63" s="69">
        <f>+E65</f>
        <v>24124845.25</v>
      </c>
      <c r="F63" s="68"/>
      <c r="G63" s="70">
        <f>ROUND(+E63/D63,4)</f>
        <v>4.8300000000000003E-2</v>
      </c>
    </row>
    <row r="64" spans="1:9" ht="5.25" customHeight="1" x14ac:dyDescent="0.2">
      <c r="A64" s="76"/>
      <c r="B64" s="68"/>
      <c r="C64" s="72"/>
      <c r="D64" s="72"/>
      <c r="E64" s="72"/>
      <c r="G64" s="72"/>
    </row>
    <row r="65" spans="1:12" ht="13.5" thickBot="1" x14ac:dyDescent="0.25">
      <c r="A65" s="73">
        <v>58</v>
      </c>
      <c r="B65" s="68" t="s">
        <v>151</v>
      </c>
      <c r="C65" s="74">
        <f>SUM(C66:C71)</f>
        <v>524997684.78999996</v>
      </c>
      <c r="D65" s="74">
        <f>SUM(D66:D71)</f>
        <v>499364572.53999996</v>
      </c>
      <c r="E65" s="74">
        <f>SUM(E66:E71)</f>
        <v>24124845.25</v>
      </c>
      <c r="F65" s="68"/>
      <c r="G65" s="75">
        <f>ROUND(+E65/D65,4)</f>
        <v>4.8300000000000003E-2</v>
      </c>
    </row>
    <row r="66" spans="1:12" x14ac:dyDescent="0.2">
      <c r="A66" s="76">
        <v>5801</v>
      </c>
      <c r="B66" s="65" t="s">
        <v>153</v>
      </c>
      <c r="C66" s="77">
        <f>'Estado de Actividad 2014'!D65</f>
        <v>1109089</v>
      </c>
      <c r="D66" s="77">
        <f>+'Estado de Actividad COMP'!E62</f>
        <v>39784657</v>
      </c>
      <c r="E66" s="77">
        <f>C66-D66</f>
        <v>-38675568</v>
      </c>
      <c r="G66" s="78">
        <f>ROUND(+E66/D66,4)</f>
        <v>-0.97209999999999996</v>
      </c>
    </row>
    <row r="67" spans="1:12" x14ac:dyDescent="0.2">
      <c r="A67" s="76">
        <v>5803</v>
      </c>
      <c r="B67" s="65" t="s">
        <v>203</v>
      </c>
      <c r="C67" s="77">
        <f>+'Estado de Actividad 2014'!D66</f>
        <v>1958194</v>
      </c>
      <c r="D67" s="77">
        <f>+'Estado de Actividad COMP'!E63</f>
        <v>347718</v>
      </c>
      <c r="E67" s="77">
        <v>0</v>
      </c>
      <c r="G67" s="78">
        <v>0</v>
      </c>
    </row>
    <row r="68" spans="1:12" x14ac:dyDescent="0.2">
      <c r="A68" s="76">
        <v>5805</v>
      </c>
      <c r="B68" s="65" t="s">
        <v>146</v>
      </c>
      <c r="C68" s="77">
        <f>+'Estado de Actividad 2014'!D67</f>
        <v>0</v>
      </c>
      <c r="D68" s="77">
        <f>+'Estado de Actividad COMP'!E64</f>
        <v>102209</v>
      </c>
      <c r="E68" s="77">
        <v>0</v>
      </c>
      <c r="G68" s="78">
        <v>0</v>
      </c>
    </row>
    <row r="69" spans="1:12" x14ac:dyDescent="0.2">
      <c r="A69" s="76">
        <v>5808</v>
      </c>
      <c r="B69" s="65" t="s">
        <v>154</v>
      </c>
      <c r="C69" s="77">
        <f>'Estado de Actividad 2014'!D68</f>
        <v>184942723.15000001</v>
      </c>
      <c r="D69" s="77">
        <f>+'Estado de Actividad COMP'!E65</f>
        <v>233993630.5</v>
      </c>
      <c r="E69" s="77">
        <f>C69-D69</f>
        <v>-49050907.349999994</v>
      </c>
      <c r="G69" s="78">
        <f>ROUND(+E69/D69,4)</f>
        <v>-0.20960000000000001</v>
      </c>
      <c r="I69" s="41"/>
    </row>
    <row r="70" spans="1:12" x14ac:dyDescent="0.2">
      <c r="A70" s="76"/>
      <c r="C70" s="77">
        <v>0</v>
      </c>
      <c r="D70" s="77">
        <f>+'Estado de Actividad COMP'!E66</f>
        <v>3050</v>
      </c>
      <c r="E70" s="77">
        <f>C70-D70</f>
        <v>-3050</v>
      </c>
      <c r="G70" s="78">
        <f>ROUND(+E70/D70,4)</f>
        <v>-1</v>
      </c>
      <c r="I70" s="41"/>
    </row>
    <row r="71" spans="1:12" x14ac:dyDescent="0.2">
      <c r="A71" s="76">
        <v>5815</v>
      </c>
      <c r="B71" s="65" t="s">
        <v>149</v>
      </c>
      <c r="C71" s="77">
        <f>'Estado de Actividad 2014'!D69</f>
        <v>336987678.63999999</v>
      </c>
      <c r="D71" s="77">
        <f>+'Estado de Actividad COMP'!E67</f>
        <v>225133308.03999999</v>
      </c>
      <c r="E71" s="77">
        <f>C71-D71</f>
        <v>111854370.59999999</v>
      </c>
      <c r="G71" s="78">
        <f>ROUND(+E71/D71,4)</f>
        <v>0.49680000000000002</v>
      </c>
    </row>
    <row r="72" spans="1:12" ht="7.5" customHeight="1" thickBot="1" x14ac:dyDescent="0.25">
      <c r="A72" s="76"/>
      <c r="C72" s="77"/>
      <c r="D72" s="77"/>
      <c r="E72" s="77"/>
      <c r="G72" s="84"/>
    </row>
    <row r="73" spans="1:12" ht="13.5" thickBot="1" x14ac:dyDescent="0.25">
      <c r="A73" s="76"/>
      <c r="B73" s="68" t="s">
        <v>155</v>
      </c>
      <c r="C73" s="69">
        <f>+C54-C63</f>
        <v>3117865200.4700003</v>
      </c>
      <c r="D73" s="69">
        <f>+D54-D63</f>
        <v>3989241977.9000006</v>
      </c>
      <c r="E73" s="69">
        <f>+E54-E63</f>
        <v>-869868510.42999995</v>
      </c>
      <c r="G73" s="75">
        <f>ROUND(+E73/D73,4)</f>
        <v>-0.21809999999999999</v>
      </c>
    </row>
    <row r="74" spans="1:12" ht="6" customHeight="1" x14ac:dyDescent="0.2">
      <c r="A74" s="76"/>
      <c r="C74" s="77"/>
      <c r="D74" s="77"/>
      <c r="E74" s="77"/>
      <c r="G74" s="77"/>
    </row>
    <row r="76" spans="1:12" ht="13.5" thickBot="1" x14ac:dyDescent="0.25">
      <c r="A76" s="76"/>
      <c r="C76" s="41"/>
      <c r="D76" s="41"/>
      <c r="E76" s="41"/>
      <c r="G76" s="77"/>
    </row>
    <row r="77" spans="1:12" ht="18.75" customHeight="1" thickBot="1" x14ac:dyDescent="0.25">
      <c r="A77" s="76"/>
      <c r="B77" s="68" t="s">
        <v>156</v>
      </c>
      <c r="C77" s="69">
        <f>+C51+C73</f>
        <v>7171887866.7699995</v>
      </c>
      <c r="D77" s="69">
        <f>+D51+D73</f>
        <v>3492655135.7999945</v>
      </c>
      <c r="E77" s="69">
        <f>+E51+E73</f>
        <v>3680740997.969996</v>
      </c>
      <c r="G77" s="89">
        <f>ROUND(+E77/D77,4)</f>
        <v>1.0539000000000001</v>
      </c>
    </row>
    <row r="78" spans="1:12" x14ac:dyDescent="0.2">
      <c r="A78" s="76"/>
      <c r="C78" s="41"/>
    </row>
    <row r="79" spans="1:12" x14ac:dyDescent="0.2">
      <c r="H79" s="91"/>
      <c r="I79" s="91"/>
      <c r="J79" s="91"/>
      <c r="K79" s="91"/>
      <c r="L79" s="91"/>
    </row>
    <row r="80" spans="1:12" x14ac:dyDescent="0.2">
      <c r="A80" s="81"/>
      <c r="B80" s="81"/>
      <c r="C80" s="81"/>
      <c r="D80" s="81"/>
      <c r="E80" s="81"/>
      <c r="H80" s="43"/>
      <c r="I80" s="91"/>
      <c r="J80" s="91"/>
      <c r="K80" s="91"/>
      <c r="L80" s="91"/>
    </row>
    <row r="81" spans="1:12" x14ac:dyDescent="0.2">
      <c r="A81" s="81"/>
      <c r="B81" s="81"/>
      <c r="C81" s="81"/>
      <c r="D81" s="81"/>
      <c r="E81" s="81"/>
      <c r="H81" s="91"/>
      <c r="I81" s="91"/>
      <c r="J81" s="91"/>
      <c r="K81" s="91"/>
      <c r="L81" s="91"/>
    </row>
    <row r="82" spans="1:12" x14ac:dyDescent="0.2">
      <c r="A82" s="81"/>
      <c r="B82" s="81"/>
      <c r="C82" s="81"/>
      <c r="D82" s="77"/>
      <c r="E82" s="81"/>
      <c r="H82" s="91"/>
      <c r="I82" s="91"/>
      <c r="J82" s="91"/>
      <c r="K82" s="91"/>
      <c r="L82" s="91"/>
    </row>
    <row r="83" spans="1:12" x14ac:dyDescent="0.2">
      <c r="A83" s="81"/>
      <c r="B83" s="81"/>
      <c r="C83" s="81"/>
      <c r="D83" s="218"/>
      <c r="E83" s="137"/>
      <c r="F83" s="64"/>
      <c r="G83" s="39"/>
      <c r="H83" s="91"/>
      <c r="I83" s="91"/>
      <c r="J83" s="91"/>
      <c r="K83" s="91"/>
      <c r="L83" s="91"/>
    </row>
    <row r="84" spans="1:12" x14ac:dyDescent="0.2">
      <c r="A84" s="223"/>
      <c r="B84" s="224"/>
      <c r="C84" s="225"/>
      <c r="D84" s="226"/>
      <c r="E84" s="227"/>
      <c r="F84" s="64"/>
      <c r="G84" s="39"/>
      <c r="H84" s="39"/>
      <c r="I84" s="91"/>
      <c r="J84" s="91"/>
      <c r="K84" s="91"/>
      <c r="L84" s="91"/>
    </row>
    <row r="85" spans="1:12" x14ac:dyDescent="0.2">
      <c r="A85" s="223"/>
      <c r="B85" s="225"/>
      <c r="C85" s="225"/>
      <c r="D85" s="228"/>
      <c r="E85" s="228"/>
      <c r="F85" s="217"/>
      <c r="G85" s="217"/>
      <c r="H85" s="39"/>
      <c r="I85" s="91"/>
      <c r="J85" s="91"/>
      <c r="K85" s="91"/>
      <c r="L85" s="91"/>
    </row>
    <row r="86" spans="1:12" x14ac:dyDescent="0.2">
      <c r="A86" s="36"/>
      <c r="D86" s="166"/>
      <c r="E86" s="168"/>
      <c r="F86" s="64"/>
      <c r="G86" s="39"/>
      <c r="H86" s="217"/>
      <c r="I86" s="91"/>
      <c r="J86" s="91"/>
      <c r="K86" s="91"/>
      <c r="L86" s="91"/>
    </row>
    <row r="87" spans="1:12" x14ac:dyDescent="0.2">
      <c r="H87" s="39"/>
    </row>
  </sheetData>
  <mergeCells count="5">
    <mergeCell ref="A1:G1"/>
    <mergeCell ref="A3:G3"/>
    <mergeCell ref="A5:G5"/>
    <mergeCell ref="A6:G6"/>
    <mergeCell ref="A7:G7"/>
  </mergeCells>
  <pageMargins left="1.27986111111111" right="0.52986111111111101" top="0.6" bottom="0.70972222222222203" header="0.51180555555555496" footer="0.51180555555555496"/>
  <pageSetup scale="94" firstPageNumber="0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H72"/>
  <sheetViews>
    <sheetView topLeftCell="A37" workbookViewId="0">
      <selection activeCell="F47" sqref="F47"/>
    </sheetView>
  </sheetViews>
  <sheetFormatPr baseColWidth="10" defaultRowHeight="12.75" x14ac:dyDescent="0.2"/>
  <cols>
    <col min="1" max="1" width="43.85546875" customWidth="1"/>
    <col min="2" max="2" width="19.28515625" style="62" customWidth="1"/>
    <col min="3" max="3" width="22.7109375" style="62" customWidth="1"/>
    <col min="5" max="5" width="13.7109375" bestFit="1" customWidth="1"/>
    <col min="6" max="6" width="18" customWidth="1"/>
    <col min="7" max="8" width="14.28515625" customWidth="1"/>
  </cols>
  <sheetData>
    <row r="4" spans="1:3" ht="15.75" x14ac:dyDescent="0.25">
      <c r="A4" s="306" t="s">
        <v>216</v>
      </c>
      <c r="B4" s="306"/>
      <c r="C4" s="306"/>
    </row>
    <row r="5" spans="1:3" x14ac:dyDescent="0.2">
      <c r="A5" s="308" t="s">
        <v>278</v>
      </c>
      <c r="B5" s="308"/>
      <c r="C5" s="308"/>
    </row>
    <row r="6" spans="1:3" x14ac:dyDescent="0.2">
      <c r="A6" s="307" t="s">
        <v>217</v>
      </c>
      <c r="B6" s="307"/>
      <c r="C6" s="307"/>
    </row>
    <row r="7" spans="1:3" ht="15.75" x14ac:dyDescent="0.25">
      <c r="A7" s="175"/>
      <c r="B7" s="176"/>
      <c r="C7" s="177"/>
    </row>
    <row r="8" spans="1:3" x14ac:dyDescent="0.2">
      <c r="A8" s="191" t="s">
        <v>218</v>
      </c>
      <c r="B8" s="57"/>
      <c r="C8" s="61">
        <f>+'Balance General COMPAR'!Q47</f>
        <v>3679232730.970005</v>
      </c>
    </row>
    <row r="9" spans="1:3" ht="35.25" customHeight="1" x14ac:dyDescent="0.2">
      <c r="A9" s="191" t="s">
        <v>219</v>
      </c>
      <c r="B9" s="57"/>
      <c r="C9" s="61"/>
    </row>
    <row r="10" spans="1:3" x14ac:dyDescent="0.2">
      <c r="A10" s="175" t="s">
        <v>220</v>
      </c>
      <c r="B10" s="59">
        <f>-'Balance General COMPAR'!G48</f>
        <v>2210865021.0500031</v>
      </c>
      <c r="C10" s="58"/>
    </row>
    <row r="11" spans="1:3" x14ac:dyDescent="0.2">
      <c r="A11" s="175" t="s">
        <v>221</v>
      </c>
      <c r="B11" s="59">
        <f>-'Balance General COMPAR'!G24</f>
        <v>-31885963.5</v>
      </c>
      <c r="C11" s="58"/>
    </row>
    <row r="12" spans="1:3" x14ac:dyDescent="0.2">
      <c r="A12" s="175" t="s">
        <v>222</v>
      </c>
      <c r="B12" s="59">
        <f>+'Balance General COMPAR'!G49</f>
        <v>0</v>
      </c>
      <c r="C12" s="58"/>
    </row>
    <row r="13" spans="1:3" x14ac:dyDescent="0.2">
      <c r="A13" s="175" t="s">
        <v>223</v>
      </c>
      <c r="B13" s="59">
        <f>+'Balance General COMPAR'!Q41</f>
        <v>-1552664803</v>
      </c>
      <c r="C13" s="58"/>
    </row>
    <row r="14" spans="1:3" x14ac:dyDescent="0.2">
      <c r="A14" s="175" t="s">
        <v>224</v>
      </c>
      <c r="B14" s="59">
        <f>+'Balance General COMPAR'!Q48+'Balance General COMPAR'!Q49</f>
        <v>-22083926.529998779</v>
      </c>
      <c r="C14" s="58"/>
    </row>
    <row r="15" spans="1:3" x14ac:dyDescent="0.2">
      <c r="A15" s="175" t="s">
        <v>225</v>
      </c>
      <c r="B15" s="59">
        <f>+'Balance General COMPAR'!Q37+'Balance General COMPAR'!Q38</f>
        <v>1329497613</v>
      </c>
      <c r="C15" s="58">
        <f>SUM(B10:B15)</f>
        <v>1933727941.0200043</v>
      </c>
    </row>
    <row r="16" spans="1:3" x14ac:dyDescent="0.2">
      <c r="A16" s="192" t="s">
        <v>226</v>
      </c>
      <c r="B16" s="60"/>
      <c r="C16" s="179">
        <f>SUM(C8:C15)</f>
        <v>5612960671.9900093</v>
      </c>
    </row>
    <row r="17" spans="1:3" x14ac:dyDescent="0.2">
      <c r="A17" s="191"/>
      <c r="B17" s="59"/>
      <c r="C17" s="181"/>
    </row>
    <row r="18" spans="1:3" x14ac:dyDescent="0.2">
      <c r="A18" s="191" t="s">
        <v>227</v>
      </c>
      <c r="B18" s="58"/>
      <c r="C18" s="58"/>
    </row>
    <row r="19" spans="1:3" x14ac:dyDescent="0.2">
      <c r="A19" s="191" t="s">
        <v>228</v>
      </c>
      <c r="B19" s="59"/>
      <c r="C19" s="58"/>
    </row>
    <row r="20" spans="1:3" x14ac:dyDescent="0.2">
      <c r="A20" s="175" t="s">
        <v>229</v>
      </c>
      <c r="B20" s="59">
        <f>-'Balance General COMPAR'!G19-'Balance General COMPAR'!G20-'Balance General COMPAR'!G22-'Balance General COMPAR'!G23</f>
        <v>-92943517.729999781</v>
      </c>
      <c r="C20" s="58"/>
    </row>
    <row r="21" spans="1:3" x14ac:dyDescent="0.2">
      <c r="A21" s="175" t="s">
        <v>230</v>
      </c>
      <c r="B21" s="59">
        <f>-'Balance General COMPAR'!G21</f>
        <v>-18771800</v>
      </c>
      <c r="C21" s="58"/>
    </row>
    <row r="22" spans="1:3" x14ac:dyDescent="0.2">
      <c r="A22" s="175" t="s">
        <v>231</v>
      </c>
      <c r="B22" s="59">
        <f>+'Balance General COMPAR'!Q17+'Balance General COMPAR'!Q18</f>
        <v>-1738620</v>
      </c>
      <c r="C22" s="58"/>
    </row>
    <row r="23" spans="1:3" x14ac:dyDescent="0.2">
      <c r="A23" s="175" t="s">
        <v>232</v>
      </c>
      <c r="B23" s="59">
        <f>-'Balance General COMPAR'!G52</f>
        <v>-192143497.06000006</v>
      </c>
      <c r="C23" s="58"/>
    </row>
    <row r="24" spans="1:3" x14ac:dyDescent="0.2">
      <c r="A24" s="175" t="s">
        <v>233</v>
      </c>
      <c r="B24" s="59">
        <f>+'Balance General COMPAR'!Q50</f>
        <v>-124158063</v>
      </c>
      <c r="C24" s="58"/>
    </row>
    <row r="25" spans="1:3" x14ac:dyDescent="0.2">
      <c r="A25" s="178"/>
      <c r="B25" s="59"/>
      <c r="C25" s="58"/>
    </row>
    <row r="26" spans="1:3" ht="15.75" customHeight="1" x14ac:dyDescent="0.2">
      <c r="A26" s="191" t="s">
        <v>234</v>
      </c>
      <c r="B26" s="59"/>
      <c r="C26" s="58"/>
    </row>
    <row r="27" spans="1:3" ht="18" customHeight="1" x14ac:dyDescent="0.2">
      <c r="A27" s="184" t="s">
        <v>235</v>
      </c>
      <c r="B27" s="59">
        <v>0</v>
      </c>
      <c r="C27" s="58"/>
    </row>
    <row r="28" spans="1:3" x14ac:dyDescent="0.2">
      <c r="A28" s="175" t="s">
        <v>236</v>
      </c>
      <c r="B28" s="59">
        <f>+'Balance General COMPAR'!Q16</f>
        <v>-251922334</v>
      </c>
      <c r="C28" s="58"/>
    </row>
    <row r="29" spans="1:3" x14ac:dyDescent="0.2">
      <c r="A29" s="175" t="s">
        <v>237</v>
      </c>
      <c r="B29" s="59">
        <f>+'Balance General COMPAR'!Q15</f>
        <v>-228710930</v>
      </c>
      <c r="C29" s="58"/>
    </row>
    <row r="30" spans="1:3" x14ac:dyDescent="0.2">
      <c r="A30" s="175" t="s">
        <v>238</v>
      </c>
      <c r="B30" s="59">
        <f>+'Balance General COMPAR'!Q23</f>
        <v>2341612</v>
      </c>
      <c r="C30" s="58"/>
    </row>
    <row r="31" spans="1:3" x14ac:dyDescent="0.2">
      <c r="A31" s="175" t="s">
        <v>239</v>
      </c>
      <c r="B31" s="59">
        <f>+'Balance General COMPAR'!Q20</f>
        <v>6342733</v>
      </c>
      <c r="C31" s="58"/>
    </row>
    <row r="32" spans="1:3" x14ac:dyDescent="0.2">
      <c r="A32" s="175" t="s">
        <v>240</v>
      </c>
      <c r="B32" s="59">
        <f>+'Balance General COMPAR'!Q26+'Balance General COMPAR'!Q27</f>
        <v>-788178320.46999979</v>
      </c>
      <c r="C32" s="58"/>
    </row>
    <row r="33" spans="1:3" ht="24" x14ac:dyDescent="0.2">
      <c r="A33" s="192" t="s">
        <v>241</v>
      </c>
      <c r="B33" s="60">
        <v>0</v>
      </c>
      <c r="C33" s="179">
        <f>SUM(B20:B32)</f>
        <v>-1689882737.2599998</v>
      </c>
    </row>
    <row r="34" spans="1:3" x14ac:dyDescent="0.2">
      <c r="A34" s="180"/>
      <c r="B34" s="59"/>
      <c r="C34" s="181"/>
    </row>
    <row r="35" spans="1:3" ht="25.5" customHeight="1" x14ac:dyDescent="0.2">
      <c r="A35" s="193" t="s">
        <v>242</v>
      </c>
      <c r="B35" s="59"/>
      <c r="C35" s="58"/>
    </row>
    <row r="36" spans="1:3" x14ac:dyDescent="0.2">
      <c r="A36" s="175" t="s">
        <v>51</v>
      </c>
      <c r="B36" s="59">
        <f>+'Balance General COMPAR'!G37</f>
        <v>0</v>
      </c>
      <c r="C36" s="58"/>
    </row>
    <row r="37" spans="1:3" x14ac:dyDescent="0.2">
      <c r="A37" s="175" t="s">
        <v>243</v>
      </c>
      <c r="B37" s="59">
        <f>-'Balance General COMPAR'!G38</f>
        <v>-1599147065</v>
      </c>
      <c r="C37" s="58"/>
    </row>
    <row r="38" spans="1:3" x14ac:dyDescent="0.2">
      <c r="A38" s="175" t="s">
        <v>244</v>
      </c>
      <c r="B38" s="59">
        <f>-'Balance General COMPAR'!G39</f>
        <v>-42268106</v>
      </c>
      <c r="C38" s="58"/>
    </row>
    <row r="39" spans="1:3" x14ac:dyDescent="0.2">
      <c r="A39" s="175" t="s">
        <v>245</v>
      </c>
      <c r="B39" s="59">
        <f>-'Balance General COMPAR'!G40</f>
        <v>-1955148455</v>
      </c>
      <c r="C39" s="58"/>
    </row>
    <row r="40" spans="1:3" x14ac:dyDescent="0.2">
      <c r="A40" s="175" t="s">
        <v>57</v>
      </c>
      <c r="B40" s="59">
        <f>-'Balance General COMPAR'!G41</f>
        <v>0</v>
      </c>
      <c r="C40" s="58"/>
    </row>
    <row r="41" spans="1:3" x14ac:dyDescent="0.2">
      <c r="A41" s="175" t="s">
        <v>246</v>
      </c>
      <c r="B41" s="59">
        <f>-'Balance General COMPAR'!G42</f>
        <v>-373252579.42999983</v>
      </c>
      <c r="C41" s="58"/>
    </row>
    <row r="42" spans="1:3" x14ac:dyDescent="0.2">
      <c r="A42" s="175" t="s">
        <v>247</v>
      </c>
      <c r="B42" s="59">
        <f>-'Balance General COMPAR'!G43</f>
        <v>-398926001.40999985</v>
      </c>
      <c r="C42" s="58"/>
    </row>
    <row r="43" spans="1:3" x14ac:dyDescent="0.2">
      <c r="A43" s="175" t="s">
        <v>248</v>
      </c>
      <c r="B43" s="59">
        <f>-'Balance General COMPAR'!G44</f>
        <v>-611031132.66000032</v>
      </c>
      <c r="C43" s="58"/>
    </row>
    <row r="44" spans="1:3" x14ac:dyDescent="0.2">
      <c r="A44" s="175" t="s">
        <v>249</v>
      </c>
      <c r="B44" s="59">
        <f>-'Balance General COMPAR'!G45</f>
        <v>-541078242.63000107</v>
      </c>
      <c r="C44" s="58"/>
    </row>
    <row r="45" spans="1:3" x14ac:dyDescent="0.2">
      <c r="A45" s="175" t="s">
        <v>250</v>
      </c>
      <c r="B45" s="59">
        <f>-'Balance General COMPAR'!G46</f>
        <v>10145542.670000076</v>
      </c>
      <c r="C45" s="58"/>
    </row>
    <row r="46" spans="1:3" x14ac:dyDescent="0.2">
      <c r="A46" s="175" t="s">
        <v>251</v>
      </c>
      <c r="B46" s="59">
        <f>-'Balance General COMPAR'!G47</f>
        <v>1139667.9500000179</v>
      </c>
      <c r="C46" s="58"/>
    </row>
    <row r="47" spans="1:3" x14ac:dyDescent="0.2">
      <c r="A47" s="175" t="s">
        <v>252</v>
      </c>
      <c r="B47" s="59">
        <f>+'Balance General COMPAR'!G28*-1</f>
        <v>-11555839385</v>
      </c>
      <c r="C47" s="58"/>
    </row>
    <row r="48" spans="1:3" x14ac:dyDescent="0.2">
      <c r="A48" s="175" t="s">
        <v>253</v>
      </c>
      <c r="B48" s="59">
        <f>-'Balance General COMPAR'!G54-'Balance General COMPAR'!G55-'Balance General COMPAR'!G56-'Balance General COMPAR'!G57-'Balance General COMPAR'!G58-'Balance General COMPAR'!G53</f>
        <v>-259353361.25000131</v>
      </c>
      <c r="C48" s="58"/>
    </row>
    <row r="49" spans="1:8" x14ac:dyDescent="0.2">
      <c r="A49" s="194" t="s">
        <v>254</v>
      </c>
      <c r="B49" s="195">
        <f>SUM(B36:B48)</f>
        <v>-17324759117.760002</v>
      </c>
      <c r="C49" s="195">
        <f>SUM(B36:B48)</f>
        <v>-17324759117.760002</v>
      </c>
    </row>
    <row r="50" spans="1:8" x14ac:dyDescent="0.2">
      <c r="A50" s="180"/>
      <c r="B50" s="59"/>
      <c r="C50" s="181"/>
    </row>
    <row r="51" spans="1:8" x14ac:dyDescent="0.2">
      <c r="A51" s="193" t="s">
        <v>255</v>
      </c>
      <c r="B51" s="59"/>
      <c r="C51" s="182"/>
    </row>
    <row r="52" spans="1:8" x14ac:dyDescent="0.2">
      <c r="A52" s="175" t="s">
        <v>256</v>
      </c>
      <c r="B52" s="59">
        <f>+'Balance General COMPAR'!Q46</f>
        <v>3492655135.8000031</v>
      </c>
      <c r="C52" s="182"/>
    </row>
    <row r="53" spans="1:8" x14ac:dyDescent="0.2">
      <c r="A53" s="175" t="s">
        <v>257</v>
      </c>
      <c r="B53" s="59">
        <f>+'Balance General COMPAR'!Q34</f>
        <v>-160693926</v>
      </c>
      <c r="C53" s="182"/>
    </row>
    <row r="54" spans="1:8" x14ac:dyDescent="0.2">
      <c r="A54" s="194" t="s">
        <v>258</v>
      </c>
      <c r="B54" s="60"/>
      <c r="C54" s="183">
        <f>SUM(B52:B53)</f>
        <v>3331961209.8000031</v>
      </c>
    </row>
    <row r="55" spans="1:8" x14ac:dyDescent="0.2">
      <c r="A55" s="184"/>
      <c r="B55" s="59"/>
      <c r="C55" s="61"/>
    </row>
    <row r="56" spans="1:8" ht="24" x14ac:dyDescent="0.2">
      <c r="A56" s="191" t="s">
        <v>259</v>
      </c>
      <c r="B56" s="58"/>
      <c r="C56" s="59">
        <f>SUM(C16:C54)</f>
        <v>-10069719973.22999</v>
      </c>
    </row>
    <row r="57" spans="1:8" x14ac:dyDescent="0.2">
      <c r="A57" s="184"/>
      <c r="B57" s="58"/>
      <c r="C57" s="59"/>
    </row>
    <row r="58" spans="1:8" ht="24" x14ac:dyDescent="0.2">
      <c r="A58" s="191" t="s">
        <v>291</v>
      </c>
      <c r="B58" s="58"/>
      <c r="C58" s="59">
        <f>+'Balance General COMPAR'!E14</f>
        <v>26943607443</v>
      </c>
    </row>
    <row r="59" spans="1:8" x14ac:dyDescent="0.2">
      <c r="A59" s="175"/>
      <c r="B59" s="58"/>
      <c r="C59" s="59"/>
    </row>
    <row r="60" spans="1:8" ht="25.5" x14ac:dyDescent="0.2">
      <c r="A60" s="196" t="s">
        <v>292</v>
      </c>
      <c r="B60" s="187"/>
      <c r="C60" s="197">
        <f>SUM(C56:C59)</f>
        <v>16873887469.77001</v>
      </c>
      <c r="E60" s="62"/>
      <c r="F60" s="62"/>
      <c r="G60" s="137"/>
      <c r="H60" s="62"/>
    </row>
    <row r="61" spans="1:8" x14ac:dyDescent="0.2">
      <c r="A61" s="186"/>
      <c r="B61" s="187"/>
      <c r="C61" s="188"/>
    </row>
    <row r="62" spans="1:8" x14ac:dyDescent="0.2">
      <c r="A62" s="186"/>
      <c r="B62" s="187"/>
      <c r="C62" s="188"/>
    </row>
    <row r="63" spans="1:8" x14ac:dyDescent="0.2">
      <c r="A63" s="184"/>
      <c r="B63" s="59"/>
      <c r="C63" s="61"/>
    </row>
    <row r="64" spans="1:8" x14ac:dyDescent="0.2">
      <c r="A64" s="231" t="s">
        <v>273</v>
      </c>
      <c r="C64" s="169" t="s">
        <v>272</v>
      </c>
    </row>
    <row r="65" spans="1:6" x14ac:dyDescent="0.2">
      <c r="A65" s="167" t="s">
        <v>267</v>
      </c>
      <c r="B65" s="169"/>
      <c r="C65" s="250" t="s">
        <v>269</v>
      </c>
      <c r="D65" s="173"/>
      <c r="E65" s="174"/>
      <c r="F65" s="173"/>
    </row>
    <row r="66" spans="1:6" x14ac:dyDescent="0.2">
      <c r="A66" s="168" t="s">
        <v>268</v>
      </c>
      <c r="B66" s="216"/>
      <c r="C66" s="251" t="s">
        <v>270</v>
      </c>
      <c r="D66" s="216"/>
      <c r="E66" s="216"/>
      <c r="F66" s="216"/>
    </row>
    <row r="67" spans="1:6" x14ac:dyDescent="0.2">
      <c r="B67" s="166"/>
      <c r="C67" s="252" t="s">
        <v>271</v>
      </c>
      <c r="D67" s="216"/>
      <c r="E67" s="216"/>
      <c r="F67" s="216"/>
    </row>
    <row r="68" spans="1:6" ht="15" x14ac:dyDescent="0.3">
      <c r="D68" s="141"/>
      <c r="E68" s="39"/>
      <c r="F68" s="12"/>
    </row>
    <row r="69" spans="1:6" ht="15" x14ac:dyDescent="0.3">
      <c r="D69" s="39"/>
      <c r="E69" s="39"/>
      <c r="F69" s="12"/>
    </row>
    <row r="70" spans="1:6" x14ac:dyDescent="0.2">
      <c r="D70" s="64"/>
      <c r="E70" s="39"/>
      <c r="F70" s="39"/>
    </row>
    <row r="71" spans="1:6" x14ac:dyDescent="0.2">
      <c r="D71" s="216"/>
      <c r="E71" s="216"/>
      <c r="F71" s="216"/>
    </row>
    <row r="72" spans="1:6" x14ac:dyDescent="0.2">
      <c r="D72" s="64"/>
      <c r="E72" s="39"/>
      <c r="F72" s="39"/>
    </row>
  </sheetData>
  <mergeCells count="3">
    <mergeCell ref="A4:C4"/>
    <mergeCell ref="A6:C6"/>
    <mergeCell ref="A5:C5"/>
  </mergeCells>
  <pageMargins left="0.25" right="0.25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M78"/>
  <sheetViews>
    <sheetView topLeftCell="A52" workbookViewId="0">
      <selection activeCell="G80" sqref="G80"/>
    </sheetView>
  </sheetViews>
  <sheetFormatPr baseColWidth="10" defaultRowHeight="12.75" x14ac:dyDescent="0.2"/>
  <cols>
    <col min="1" max="1" width="6" style="128" bestFit="1" customWidth="1"/>
    <col min="2" max="2" width="29.7109375" style="39"/>
    <col min="3" max="3" width="4.42578125" style="64"/>
    <col min="4" max="4" width="16.5703125" style="39" customWidth="1"/>
    <col min="5" max="5" width="1.85546875" style="39" customWidth="1"/>
    <col min="6" max="6" width="6.140625" style="128" bestFit="1" customWidth="1"/>
    <col min="7" max="7" width="30" style="39"/>
    <col min="8" max="8" width="4.140625" style="64"/>
    <col min="9" max="9" width="17.140625" style="39" customWidth="1"/>
    <col min="10" max="10" width="2.140625" style="39" bestFit="1" customWidth="1"/>
    <col min="11" max="12" width="14.7109375" style="39" bestFit="1" customWidth="1"/>
    <col min="13" max="13" width="12.7109375" style="39" bestFit="1" customWidth="1"/>
    <col min="14" max="16384" width="11.42578125" style="39"/>
  </cols>
  <sheetData>
    <row r="4" spans="1:9" ht="17.25" customHeight="1" x14ac:dyDescent="0.2">
      <c r="A4" s="264" t="s">
        <v>0</v>
      </c>
      <c r="B4" s="264"/>
      <c r="C4" s="264"/>
      <c r="D4" s="264"/>
      <c r="E4" s="264"/>
      <c r="F4" s="264"/>
      <c r="G4" s="264"/>
      <c r="H4" s="264"/>
      <c r="I4" s="264"/>
    </row>
    <row r="5" spans="1:9" x14ac:dyDescent="0.2">
      <c r="A5" s="264" t="s">
        <v>1</v>
      </c>
      <c r="B5" s="264"/>
      <c r="C5" s="264"/>
      <c r="D5" s="264"/>
      <c r="E5" s="264"/>
      <c r="F5" s="264"/>
      <c r="G5" s="264"/>
      <c r="H5" s="264"/>
      <c r="I5" s="264"/>
    </row>
    <row r="6" spans="1:9" x14ac:dyDescent="0.2">
      <c r="A6" s="264" t="s">
        <v>277</v>
      </c>
      <c r="B6" s="264"/>
      <c r="C6" s="264"/>
      <c r="D6" s="264"/>
      <c r="E6" s="264"/>
      <c r="F6" s="264"/>
      <c r="G6" s="264"/>
      <c r="H6" s="264"/>
      <c r="I6" s="264"/>
    </row>
    <row r="7" spans="1:9" x14ac:dyDescent="0.2">
      <c r="A7" s="132"/>
      <c r="B7" s="133"/>
      <c r="C7" s="133"/>
      <c r="D7" s="133"/>
      <c r="E7" s="133"/>
      <c r="F7" s="132"/>
      <c r="G7" s="133"/>
      <c r="H7" s="133"/>
      <c r="I7" s="133"/>
    </row>
    <row r="8" spans="1:9" x14ac:dyDescent="0.2">
      <c r="A8" s="265" t="s">
        <v>204</v>
      </c>
      <c r="B8" s="265"/>
      <c r="C8" s="265"/>
      <c r="D8" s="265"/>
      <c r="E8" s="265"/>
      <c r="F8" s="265"/>
      <c r="G8" s="265"/>
      <c r="H8" s="265"/>
      <c r="I8" s="265"/>
    </row>
    <row r="9" spans="1:9" x14ac:dyDescent="0.2">
      <c r="A9" s="129"/>
      <c r="B9" s="38"/>
      <c r="C9" s="133"/>
      <c r="D9" s="133" t="s">
        <v>2</v>
      </c>
      <c r="E9" s="38"/>
      <c r="F9" s="129"/>
      <c r="G9" s="38"/>
      <c r="H9" s="133"/>
      <c r="I9" s="133" t="s">
        <v>2</v>
      </c>
    </row>
    <row r="10" spans="1:9" x14ac:dyDescent="0.2">
      <c r="A10" s="129"/>
      <c r="B10" s="38"/>
      <c r="C10" s="63" t="s">
        <v>3</v>
      </c>
      <c r="D10" s="133" t="s">
        <v>4</v>
      </c>
      <c r="E10" s="38"/>
      <c r="F10" s="129"/>
      <c r="G10" s="38"/>
      <c r="H10" s="63" t="s">
        <v>3</v>
      </c>
      <c r="I10" s="133" t="s">
        <v>4</v>
      </c>
    </row>
    <row r="11" spans="1:9" x14ac:dyDescent="0.2">
      <c r="A11" s="129"/>
      <c r="B11" s="38"/>
      <c r="C11" s="133"/>
      <c r="D11" s="133" t="s">
        <v>275</v>
      </c>
      <c r="E11" s="38"/>
      <c r="F11" s="129"/>
      <c r="G11" s="38"/>
      <c r="H11" s="133"/>
      <c r="I11" s="133" t="s">
        <v>275</v>
      </c>
    </row>
    <row r="12" spans="1:9" x14ac:dyDescent="0.2">
      <c r="A12" s="129" t="s">
        <v>5</v>
      </c>
      <c r="D12" s="133" t="s">
        <v>6</v>
      </c>
      <c r="E12" s="38"/>
      <c r="F12" s="129" t="s">
        <v>5</v>
      </c>
      <c r="I12" s="133" t="s">
        <v>6</v>
      </c>
    </row>
    <row r="13" spans="1:9" x14ac:dyDescent="0.2">
      <c r="A13" s="129"/>
      <c r="B13" s="133" t="s">
        <v>7</v>
      </c>
      <c r="C13" s="133"/>
      <c r="D13" s="133"/>
      <c r="E13" s="38"/>
      <c r="F13" s="129"/>
      <c r="G13" s="133" t="s">
        <v>8</v>
      </c>
      <c r="H13" s="133"/>
      <c r="I13" s="133"/>
    </row>
    <row r="14" spans="1:9" ht="13.5" thickBot="1" x14ac:dyDescent="0.25">
      <c r="A14" s="129"/>
      <c r="B14" s="38" t="s">
        <v>9</v>
      </c>
      <c r="C14" s="133"/>
      <c r="D14" s="49">
        <f>+D16+D21</f>
        <v>21137746852.610001</v>
      </c>
      <c r="E14" s="38"/>
      <c r="F14" s="129"/>
      <c r="G14" s="38" t="s">
        <v>9</v>
      </c>
      <c r="H14" s="133"/>
      <c r="I14" s="49">
        <f>+I16+I24+I27</f>
        <v>3461448040.9300003</v>
      </c>
    </row>
    <row r="15" spans="1:9" x14ac:dyDescent="0.2">
      <c r="A15" s="129"/>
      <c r="B15" s="38"/>
      <c r="C15" s="133"/>
      <c r="E15" s="38"/>
      <c r="F15" s="129"/>
      <c r="G15" s="38"/>
      <c r="H15" s="133"/>
      <c r="I15" s="134"/>
    </row>
    <row r="16" spans="1:9" ht="13.5" thickBot="1" x14ac:dyDescent="0.25">
      <c r="A16" s="129">
        <v>11</v>
      </c>
      <c r="B16" s="38" t="s">
        <v>10</v>
      </c>
      <c r="C16" s="133" t="s">
        <v>11</v>
      </c>
      <c r="D16" s="49">
        <f>+D17+D18</f>
        <v>16873887469.780001</v>
      </c>
      <c r="F16" s="129">
        <v>24</v>
      </c>
      <c r="G16" s="38" t="s">
        <v>12</v>
      </c>
      <c r="H16" s="133" t="s">
        <v>13</v>
      </c>
      <c r="I16" s="135">
        <f>SUM(I17:I22)</f>
        <v>1101083763.72</v>
      </c>
    </row>
    <row r="17" spans="1:11" x14ac:dyDescent="0.2">
      <c r="A17" s="128">
        <v>1105</v>
      </c>
      <c r="B17" s="39" t="s">
        <v>14</v>
      </c>
      <c r="D17" s="39">
        <v>0</v>
      </c>
      <c r="F17" s="128">
        <v>2401</v>
      </c>
      <c r="G17" s="39" t="s">
        <v>15</v>
      </c>
      <c r="I17" s="136">
        <v>418602855.72000003</v>
      </c>
    </row>
    <row r="18" spans="1:11" x14ac:dyDescent="0.2">
      <c r="A18" s="128">
        <v>1110</v>
      </c>
      <c r="B18" s="39" t="s">
        <v>169</v>
      </c>
      <c r="D18" s="136">
        <v>16873887469.780001</v>
      </c>
      <c r="F18" s="128">
        <v>2425</v>
      </c>
      <c r="G18" s="39" t="s">
        <v>17</v>
      </c>
      <c r="I18" s="136">
        <v>595229663</v>
      </c>
    </row>
    <row r="19" spans="1:11" x14ac:dyDescent="0.2">
      <c r="D19" s="137"/>
      <c r="F19" s="128">
        <v>2436</v>
      </c>
      <c r="G19" s="39" t="s">
        <v>18</v>
      </c>
      <c r="I19" s="136">
        <v>0</v>
      </c>
    </row>
    <row r="20" spans="1:11" x14ac:dyDescent="0.2">
      <c r="F20" s="128">
        <v>2440</v>
      </c>
      <c r="G20" s="39" t="s">
        <v>21</v>
      </c>
      <c r="I20" s="136">
        <v>0</v>
      </c>
    </row>
    <row r="21" spans="1:11" ht="13.5" thickBot="1" x14ac:dyDescent="0.25">
      <c r="A21" s="129">
        <v>14</v>
      </c>
      <c r="B21" s="38" t="s">
        <v>24</v>
      </c>
      <c r="C21" s="133" t="s">
        <v>25</v>
      </c>
      <c r="D21" s="49">
        <f>SUM(D22:D27)</f>
        <v>4263859382.8300004</v>
      </c>
      <c r="F21" s="128">
        <v>2460</v>
      </c>
      <c r="G21" s="39" t="s">
        <v>22</v>
      </c>
      <c r="I21" s="39">
        <v>0</v>
      </c>
    </row>
    <row r="22" spans="1:11" x14ac:dyDescent="0.2">
      <c r="A22" s="128">
        <v>1401</v>
      </c>
      <c r="B22" s="39" t="s">
        <v>28</v>
      </c>
      <c r="D22" s="136">
        <v>217349073</v>
      </c>
      <c r="F22" s="128">
        <v>2490</v>
      </c>
      <c r="G22" s="39" t="s">
        <v>23</v>
      </c>
      <c r="I22" s="136">
        <v>87251245</v>
      </c>
      <c r="K22" s="221"/>
    </row>
    <row r="23" spans="1:11" x14ac:dyDescent="0.2">
      <c r="A23" s="128">
        <v>1407</v>
      </c>
      <c r="B23" s="39" t="s">
        <v>30</v>
      </c>
      <c r="D23" s="136">
        <v>2162051430.9000001</v>
      </c>
    </row>
    <row r="24" spans="1:11" ht="13.5" thickBot="1" x14ac:dyDescent="0.25">
      <c r="A24" s="128">
        <v>1420</v>
      </c>
      <c r="B24" s="39" t="s">
        <v>31</v>
      </c>
      <c r="D24" s="136">
        <v>191049791</v>
      </c>
      <c r="F24" s="129">
        <v>25</v>
      </c>
      <c r="G24" s="38" t="s">
        <v>26</v>
      </c>
      <c r="H24" s="133" t="s">
        <v>27</v>
      </c>
      <c r="I24" s="49">
        <f>I25</f>
        <v>29729941</v>
      </c>
    </row>
    <row r="25" spans="1:11" x14ac:dyDescent="0.2">
      <c r="A25" s="128">
        <v>1425</v>
      </c>
      <c r="B25" s="39" t="s">
        <v>34</v>
      </c>
      <c r="D25" s="136">
        <v>203605185</v>
      </c>
      <c r="F25" s="128">
        <v>2505</v>
      </c>
      <c r="G25" s="39" t="s">
        <v>29</v>
      </c>
      <c r="I25" s="136">
        <v>29729941</v>
      </c>
    </row>
    <row r="26" spans="1:11" x14ac:dyDescent="0.2">
      <c r="A26" s="128">
        <v>1470</v>
      </c>
      <c r="B26" s="39" t="s">
        <v>36</v>
      </c>
      <c r="D26" s="136">
        <v>1816017266.53</v>
      </c>
    </row>
    <row r="27" spans="1:11" ht="13.5" thickBot="1" x14ac:dyDescent="0.25">
      <c r="A27" s="128">
        <v>1480</v>
      </c>
      <c r="B27" s="39" t="s">
        <v>38</v>
      </c>
      <c r="D27" s="40">
        <v>-326213363.60000002</v>
      </c>
      <c r="F27" s="129">
        <v>29</v>
      </c>
      <c r="G27" s="38" t="s">
        <v>32</v>
      </c>
      <c r="H27" s="133" t="s">
        <v>33</v>
      </c>
      <c r="I27" s="49">
        <f>SUM(I28:I29)</f>
        <v>2330634336.21</v>
      </c>
    </row>
    <row r="28" spans="1:11" x14ac:dyDescent="0.2">
      <c r="F28" s="128">
        <v>2905</v>
      </c>
      <c r="G28" s="39" t="s">
        <v>35</v>
      </c>
      <c r="I28" s="136">
        <v>355818606.97000003</v>
      </c>
    </row>
    <row r="29" spans="1:11" ht="13.5" thickBot="1" x14ac:dyDescent="0.25">
      <c r="B29" s="38" t="s">
        <v>39</v>
      </c>
      <c r="C29" s="133"/>
      <c r="D29" s="49">
        <f>+D31+D35+D39+D53</f>
        <v>106917832210.02002</v>
      </c>
      <c r="F29" s="128">
        <v>2910</v>
      </c>
      <c r="G29" s="39" t="s">
        <v>37</v>
      </c>
      <c r="I29" s="136">
        <v>1974815729.24</v>
      </c>
    </row>
    <row r="30" spans="1:11" x14ac:dyDescent="0.2">
      <c r="D30" s="137"/>
      <c r="I30" s="137"/>
    </row>
    <row r="31" spans="1:11" ht="13.5" thickBot="1" x14ac:dyDescent="0.25">
      <c r="A31" s="129">
        <v>12</v>
      </c>
      <c r="B31" s="38" t="s">
        <v>19</v>
      </c>
      <c r="C31" s="133" t="s">
        <v>20</v>
      </c>
      <c r="D31" s="135">
        <f>+SUM(D32:D33)</f>
        <v>12420183016</v>
      </c>
    </row>
    <row r="32" spans="1:11" x14ac:dyDescent="0.2">
      <c r="A32" s="128">
        <v>1201</v>
      </c>
      <c r="B32" s="39" t="s">
        <v>266</v>
      </c>
      <c r="C32" s="133"/>
      <c r="D32" s="137">
        <v>11555839385</v>
      </c>
    </row>
    <row r="33" spans="1:9" ht="13.5" thickBot="1" x14ac:dyDescent="0.25">
      <c r="A33" s="128">
        <v>1207</v>
      </c>
      <c r="B33" s="39" t="s">
        <v>42</v>
      </c>
      <c r="D33" s="136">
        <v>864343631</v>
      </c>
      <c r="G33" s="38" t="s">
        <v>39</v>
      </c>
      <c r="H33" s="133"/>
      <c r="I33" s="49">
        <f>+I38+I42+I35</f>
        <v>9659489843.9599991</v>
      </c>
    </row>
    <row r="34" spans="1:9" x14ac:dyDescent="0.2">
      <c r="G34" s="38"/>
      <c r="H34" s="133"/>
      <c r="I34" s="138"/>
    </row>
    <row r="35" spans="1:9" ht="13.5" thickBot="1" x14ac:dyDescent="0.25">
      <c r="A35" s="129">
        <v>14</v>
      </c>
      <c r="B35" s="38" t="s">
        <v>24</v>
      </c>
      <c r="C35" s="133" t="s">
        <v>25</v>
      </c>
      <c r="D35" s="49">
        <f>+D36+D37</f>
        <v>0</v>
      </c>
      <c r="F35" s="129">
        <v>22</v>
      </c>
      <c r="G35" s="38" t="s">
        <v>40</v>
      </c>
      <c r="H35" s="133" t="s">
        <v>41</v>
      </c>
      <c r="I35" s="49">
        <f>I36</f>
        <v>0</v>
      </c>
    </row>
    <row r="36" spans="1:9" x14ac:dyDescent="0.2">
      <c r="A36" s="128">
        <v>1475</v>
      </c>
      <c r="B36" s="39" t="s">
        <v>46</v>
      </c>
      <c r="D36" s="39">
        <v>125494885</v>
      </c>
      <c r="F36" s="128">
        <v>2208</v>
      </c>
      <c r="G36" s="39" t="s">
        <v>43</v>
      </c>
      <c r="I36" s="137">
        <v>0</v>
      </c>
    </row>
    <row r="37" spans="1:9" x14ac:dyDescent="0.2">
      <c r="A37" s="128">
        <v>1480</v>
      </c>
      <c r="B37" s="39" t="s">
        <v>38</v>
      </c>
      <c r="D37" s="39">
        <v>-125494885</v>
      </c>
    </row>
    <row r="38" spans="1:9" ht="13.5" thickBot="1" x14ac:dyDescent="0.25">
      <c r="F38" s="129">
        <v>27</v>
      </c>
      <c r="G38" s="38" t="s">
        <v>44</v>
      </c>
      <c r="H38" s="133" t="s">
        <v>45</v>
      </c>
      <c r="I38" s="49">
        <f>SUM(I39:I40)</f>
        <v>9073136860.9599991</v>
      </c>
    </row>
    <row r="39" spans="1:9" ht="13.5" thickBot="1" x14ac:dyDescent="0.25">
      <c r="A39" s="129">
        <v>16</v>
      </c>
      <c r="B39" s="38" t="s">
        <v>49</v>
      </c>
      <c r="C39" s="133" t="s">
        <v>50</v>
      </c>
      <c r="D39" s="49">
        <f>SUM(D40:D52)</f>
        <v>40175170398.51001</v>
      </c>
      <c r="F39" s="128">
        <v>2710</v>
      </c>
      <c r="G39" s="39" t="s">
        <v>47</v>
      </c>
      <c r="I39" s="136">
        <v>6451464116.96</v>
      </c>
    </row>
    <row r="40" spans="1:9" x14ac:dyDescent="0.2">
      <c r="A40" s="128">
        <v>1605</v>
      </c>
      <c r="B40" s="39" t="s">
        <v>51</v>
      </c>
      <c r="D40" s="136">
        <v>3383296421.27</v>
      </c>
      <c r="F40" s="128">
        <v>2721</v>
      </c>
      <c r="G40" s="39" t="s">
        <v>48</v>
      </c>
      <c r="I40" s="136">
        <v>2621672744</v>
      </c>
    </row>
    <row r="41" spans="1:9" x14ac:dyDescent="0.2">
      <c r="A41" s="128">
        <v>1615</v>
      </c>
      <c r="B41" s="39" t="s">
        <v>53</v>
      </c>
      <c r="D41" s="136">
        <v>1706763035</v>
      </c>
    </row>
    <row r="42" spans="1:9" ht="13.5" thickBot="1" x14ac:dyDescent="0.25">
      <c r="A42" s="128">
        <v>1635</v>
      </c>
      <c r="B42" s="39" t="s">
        <v>54</v>
      </c>
      <c r="D42" s="136">
        <v>779264548.48000002</v>
      </c>
      <c r="F42" s="129">
        <v>29</v>
      </c>
      <c r="G42" s="38" t="s">
        <v>32</v>
      </c>
      <c r="H42" s="133" t="s">
        <v>33</v>
      </c>
      <c r="I42" s="49">
        <f>SUM(I43:I43)</f>
        <v>586352983</v>
      </c>
    </row>
    <row r="43" spans="1:9" x14ac:dyDescent="0.2">
      <c r="A43" s="128">
        <v>1640</v>
      </c>
      <c r="B43" s="39" t="s">
        <v>55</v>
      </c>
      <c r="D43" s="136">
        <v>30058036189.23</v>
      </c>
      <c r="F43" s="128">
        <v>2915</v>
      </c>
      <c r="G43" s="39" t="s">
        <v>52</v>
      </c>
      <c r="I43" s="136">
        <v>586352983</v>
      </c>
    </row>
    <row r="44" spans="1:9" x14ac:dyDescent="0.2">
      <c r="A44" s="128">
        <v>1650</v>
      </c>
      <c r="B44" s="39" t="s">
        <v>57</v>
      </c>
      <c r="D44" s="136">
        <v>291912814.20999998</v>
      </c>
    </row>
    <row r="45" spans="1:9" ht="13.5" thickBot="1" x14ac:dyDescent="0.25">
      <c r="A45" s="128">
        <v>1655</v>
      </c>
      <c r="B45" s="39" t="s">
        <v>58</v>
      </c>
      <c r="D45" s="136">
        <v>2851603617.6900001</v>
      </c>
      <c r="I45" s="139"/>
    </row>
    <row r="46" spans="1:9" ht="13.5" thickBot="1" x14ac:dyDescent="0.25">
      <c r="A46" s="128">
        <v>1660</v>
      </c>
      <c r="B46" s="39" t="s">
        <v>59</v>
      </c>
      <c r="D46" s="136">
        <v>6506260469.9799995</v>
      </c>
      <c r="G46" s="38" t="s">
        <v>56</v>
      </c>
      <c r="H46" s="133"/>
      <c r="I46" s="135">
        <f>+I14+I33</f>
        <v>13120937884.889999</v>
      </c>
    </row>
    <row r="47" spans="1:9" x14ac:dyDescent="0.2">
      <c r="A47" s="128">
        <v>1665</v>
      </c>
      <c r="B47" s="39" t="s">
        <v>61</v>
      </c>
      <c r="D47" s="136">
        <v>4563150539.9700003</v>
      </c>
      <c r="G47" s="38"/>
      <c r="H47" s="133"/>
      <c r="I47" s="138"/>
    </row>
    <row r="48" spans="1:9" x14ac:dyDescent="0.2">
      <c r="A48" s="128">
        <v>1670</v>
      </c>
      <c r="B48" s="39" t="s">
        <v>64</v>
      </c>
      <c r="D48" s="136">
        <v>9421574364.1900005</v>
      </c>
      <c r="G48" s="38"/>
      <c r="H48" s="133"/>
      <c r="I48" s="138"/>
    </row>
    <row r="49" spans="1:13" ht="13.5" thickBot="1" x14ac:dyDescent="0.25">
      <c r="A49" s="128">
        <v>1675</v>
      </c>
      <c r="B49" s="39" t="s">
        <v>66</v>
      </c>
      <c r="D49" s="136">
        <v>1051342531.8</v>
      </c>
      <c r="G49" s="133" t="s">
        <v>60</v>
      </c>
      <c r="H49" s="133"/>
      <c r="I49" s="49">
        <f>+I50</f>
        <v>114934641177.73999</v>
      </c>
    </row>
    <row r="50" spans="1:13" ht="13.5" thickBot="1" x14ac:dyDescent="0.25">
      <c r="A50" s="128">
        <v>1680</v>
      </c>
      <c r="B50" s="39" t="s">
        <v>68</v>
      </c>
      <c r="D50" s="136">
        <v>206250241.91</v>
      </c>
      <c r="F50" s="129">
        <v>32</v>
      </c>
      <c r="G50" s="38" t="s">
        <v>62</v>
      </c>
      <c r="H50" s="133" t="s">
        <v>63</v>
      </c>
      <c r="I50" s="49">
        <f>SUM(I51:I55)</f>
        <v>114934641177.73999</v>
      </c>
    </row>
    <row r="51" spans="1:13" x14ac:dyDescent="0.2">
      <c r="A51" s="128">
        <v>1685</v>
      </c>
      <c r="B51" s="39" t="s">
        <v>70</v>
      </c>
      <c r="D51" s="136">
        <v>-20568177549.220001</v>
      </c>
      <c r="F51" s="128">
        <v>3208</v>
      </c>
      <c r="G51" s="39" t="s">
        <v>65</v>
      </c>
      <c r="I51" s="254">
        <v>56136179091.190002</v>
      </c>
    </row>
    <row r="52" spans="1:13" x14ac:dyDescent="0.2">
      <c r="A52" s="128">
        <v>1695</v>
      </c>
      <c r="B52" s="39" t="s">
        <v>72</v>
      </c>
      <c r="D52" s="136">
        <v>-76106826</v>
      </c>
      <c r="F52" s="128">
        <v>3230</v>
      </c>
      <c r="G52" s="39" t="s">
        <v>67</v>
      </c>
      <c r="I52" s="39">
        <f>+'Estado de Actividad 2014'!D74</f>
        <v>7171887866.7699995</v>
      </c>
    </row>
    <row r="53" spans="1:13" ht="13.5" thickBot="1" x14ac:dyDescent="0.25">
      <c r="A53" s="129">
        <v>19</v>
      </c>
      <c r="B53" s="38" t="s">
        <v>74</v>
      </c>
      <c r="C53" s="133" t="s">
        <v>75</v>
      </c>
      <c r="D53" s="49">
        <f>SUM(D54:D60)</f>
        <v>54322478795.510002</v>
      </c>
      <c r="F53" s="128">
        <v>3235</v>
      </c>
      <c r="G53" s="39" t="s">
        <v>69</v>
      </c>
      <c r="I53" s="136">
        <v>1696176361</v>
      </c>
    </row>
    <row r="54" spans="1:13" x14ac:dyDescent="0.2">
      <c r="A54" s="128">
        <v>1910</v>
      </c>
      <c r="B54" s="39" t="s">
        <v>76</v>
      </c>
      <c r="D54" s="136">
        <v>1134507590.73</v>
      </c>
      <c r="F54" s="128">
        <v>3240</v>
      </c>
      <c r="G54" s="39" t="s">
        <v>71</v>
      </c>
      <c r="I54" s="136">
        <v>49495364458.779999</v>
      </c>
    </row>
    <row r="55" spans="1:13" x14ac:dyDescent="0.2">
      <c r="A55" s="128">
        <v>1915</v>
      </c>
      <c r="B55" s="39" t="s">
        <v>77</v>
      </c>
      <c r="D55" s="136">
        <v>0</v>
      </c>
      <c r="F55" s="128">
        <v>3255</v>
      </c>
      <c r="G55" s="39" t="s">
        <v>73</v>
      </c>
      <c r="I55" s="136">
        <v>435033400</v>
      </c>
    </row>
    <row r="56" spans="1:13" x14ac:dyDescent="0.2">
      <c r="A56" s="128">
        <v>1920</v>
      </c>
      <c r="B56" s="39" t="s">
        <v>202</v>
      </c>
      <c r="D56" s="136">
        <v>408034794</v>
      </c>
    </row>
    <row r="57" spans="1:13" x14ac:dyDescent="0.2">
      <c r="A57" s="128">
        <v>1960</v>
      </c>
      <c r="B57" s="39" t="s">
        <v>78</v>
      </c>
      <c r="D57" s="136">
        <v>2562414928.6100001</v>
      </c>
      <c r="M57" s="39">
        <f>+D53-D60</f>
        <v>4827114336.7300034</v>
      </c>
    </row>
    <row r="58" spans="1:13" x14ac:dyDescent="0.2">
      <c r="A58" s="128">
        <v>1970</v>
      </c>
      <c r="B58" s="39" t="s">
        <v>79</v>
      </c>
      <c r="D58" s="136">
        <v>1756475440.21</v>
      </c>
    </row>
    <row r="59" spans="1:13" x14ac:dyDescent="0.2">
      <c r="A59" s="128">
        <v>1975</v>
      </c>
      <c r="B59" s="39" t="s">
        <v>80</v>
      </c>
      <c r="D59" s="136">
        <v>-1034318416.8200001</v>
      </c>
    </row>
    <row r="60" spans="1:13" x14ac:dyDescent="0.2">
      <c r="A60" s="128">
        <v>1999</v>
      </c>
      <c r="B60" s="39" t="s">
        <v>81</v>
      </c>
      <c r="D60" s="136">
        <v>49495364458.779999</v>
      </c>
    </row>
    <row r="62" spans="1:13" ht="13.5" thickBot="1" x14ac:dyDescent="0.25">
      <c r="B62" s="38" t="s">
        <v>82</v>
      </c>
      <c r="C62" s="133"/>
      <c r="D62" s="49">
        <f>+D14+D29</f>
        <v>128055579062.63002</v>
      </c>
      <c r="G62" s="38" t="s">
        <v>83</v>
      </c>
      <c r="H62" s="133"/>
      <c r="I62" s="49">
        <f>+I46+I49</f>
        <v>128055579062.62999</v>
      </c>
    </row>
    <row r="63" spans="1:13" x14ac:dyDescent="0.2">
      <c r="B63" s="38"/>
      <c r="C63" s="133"/>
      <c r="D63" s="138"/>
      <c r="G63" s="38"/>
      <c r="H63" s="133"/>
      <c r="I63" s="138"/>
    </row>
    <row r="64" spans="1:13" x14ac:dyDescent="0.2">
      <c r="B64" s="38"/>
      <c r="C64" s="133"/>
      <c r="D64" s="138"/>
      <c r="G64" s="38"/>
      <c r="H64" s="133"/>
      <c r="I64" s="138"/>
      <c r="L64" s="211"/>
    </row>
    <row r="65" spans="1:10" x14ac:dyDescent="0.2">
      <c r="B65" s="38"/>
      <c r="C65" s="133"/>
      <c r="D65" s="138">
        <f>+D53-D60-D54-D58</f>
        <v>1936131305.7900033</v>
      </c>
      <c r="G65" s="38"/>
      <c r="H65" s="133"/>
      <c r="I65" s="138"/>
    </row>
    <row r="66" spans="1:10" x14ac:dyDescent="0.2">
      <c r="B66" s="38"/>
      <c r="C66" s="133"/>
      <c r="D66" s="138"/>
      <c r="G66" s="38"/>
      <c r="H66" s="133"/>
      <c r="I66" s="138"/>
    </row>
    <row r="67" spans="1:10" x14ac:dyDescent="0.2">
      <c r="B67" s="38"/>
      <c r="C67" s="133"/>
      <c r="D67" s="138"/>
      <c r="G67" s="38"/>
      <c r="H67" s="133"/>
      <c r="I67" s="138"/>
    </row>
    <row r="68" spans="1:10" x14ac:dyDescent="0.2">
      <c r="B68" s="38"/>
      <c r="C68" s="133"/>
    </row>
    <row r="69" spans="1:10" x14ac:dyDescent="0.2">
      <c r="A69" s="131"/>
      <c r="B69" s="38" t="s">
        <v>84</v>
      </c>
      <c r="C69" s="133"/>
      <c r="D69" s="140">
        <f>D70+D71+D72</f>
        <v>0</v>
      </c>
      <c r="G69" s="38" t="s">
        <v>85</v>
      </c>
      <c r="H69" s="133"/>
      <c r="I69" s="140">
        <f>I70+I71+I72</f>
        <v>0</v>
      </c>
    </row>
    <row r="70" spans="1:10" x14ac:dyDescent="0.2">
      <c r="A70" s="131">
        <v>81</v>
      </c>
      <c r="B70" s="39" t="s">
        <v>86</v>
      </c>
      <c r="C70" s="133" t="s">
        <v>87</v>
      </c>
      <c r="D70" s="136">
        <v>27066064009.5</v>
      </c>
      <c r="F70" s="131">
        <v>91</v>
      </c>
      <c r="G70" s="39" t="s">
        <v>88</v>
      </c>
      <c r="H70" s="133" t="s">
        <v>89</v>
      </c>
      <c r="I70" s="136">
        <v>11806393807.68</v>
      </c>
    </row>
    <row r="71" spans="1:10" x14ac:dyDescent="0.2">
      <c r="A71" s="131">
        <v>83</v>
      </c>
      <c r="B71" s="39" t="s">
        <v>90</v>
      </c>
      <c r="C71" s="133" t="s">
        <v>91</v>
      </c>
      <c r="D71" s="136">
        <v>993492797.35000002</v>
      </c>
      <c r="F71" s="131">
        <v>93</v>
      </c>
      <c r="G71" s="39" t="s">
        <v>92</v>
      </c>
      <c r="H71" s="133" t="s">
        <v>93</v>
      </c>
      <c r="I71" s="136">
        <v>1164526415</v>
      </c>
    </row>
    <row r="72" spans="1:10" x14ac:dyDescent="0.2">
      <c r="A72" s="131">
        <v>89</v>
      </c>
      <c r="B72" s="39" t="s">
        <v>94</v>
      </c>
      <c r="D72" s="136">
        <v>-28059556806.849998</v>
      </c>
      <c r="F72" s="131">
        <v>99</v>
      </c>
      <c r="G72" s="39" t="s">
        <v>95</v>
      </c>
      <c r="I72" s="136">
        <v>-12970920222.68</v>
      </c>
    </row>
    <row r="74" spans="1:10" ht="23.25" customHeight="1" x14ac:dyDescent="0.2">
      <c r="B74" s="231" t="s">
        <v>286</v>
      </c>
      <c r="E74" s="168"/>
      <c r="F74" s="230"/>
      <c r="G74" s="237" t="s">
        <v>273</v>
      </c>
      <c r="H74" s="172"/>
      <c r="I74" s="171"/>
      <c r="J74" s="168"/>
    </row>
    <row r="75" spans="1:10" x14ac:dyDescent="0.2">
      <c r="A75" s="166"/>
      <c r="B75" s="245" t="s">
        <v>267</v>
      </c>
      <c r="C75" s="168"/>
      <c r="D75" s="168"/>
      <c r="F75" s="226"/>
      <c r="G75" s="247" t="s">
        <v>269</v>
      </c>
    </row>
    <row r="76" spans="1:10" x14ac:dyDescent="0.2">
      <c r="A76" s="166"/>
      <c r="B76" s="246" t="s">
        <v>268</v>
      </c>
      <c r="C76" s="168"/>
      <c r="D76" s="168"/>
      <c r="F76" s="235"/>
      <c r="G76" s="248" t="s">
        <v>287</v>
      </c>
      <c r="H76" s="217"/>
      <c r="I76" s="217"/>
    </row>
    <row r="77" spans="1:10" x14ac:dyDescent="0.2">
      <c r="A77" s="166"/>
      <c r="B77" s="168"/>
      <c r="C77" s="168"/>
      <c r="D77" s="168"/>
      <c r="F77" s="166"/>
      <c r="G77" s="249" t="s">
        <v>288</v>
      </c>
      <c r="J77" s="217"/>
    </row>
    <row r="78" spans="1:10" x14ac:dyDescent="0.2">
      <c r="A78" s="263"/>
      <c r="B78" s="263"/>
      <c r="C78" s="170"/>
      <c r="D78" s="168"/>
    </row>
  </sheetData>
  <mergeCells count="5">
    <mergeCell ref="A78:B78"/>
    <mergeCell ref="A4:I4"/>
    <mergeCell ref="A5:I5"/>
    <mergeCell ref="A6:I6"/>
    <mergeCell ref="A8:I8"/>
  </mergeCells>
  <pageMargins left="0.70972222222222203" right="0.25" top="0.92500000000000004" bottom="0.62013888888888902" header="0.51180555555555496" footer="0.51180555555555496"/>
  <pageSetup scale="66" firstPageNumber="0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85"/>
  <sheetViews>
    <sheetView workbookViewId="0">
      <selection activeCell="E16" sqref="E16"/>
    </sheetView>
  </sheetViews>
  <sheetFormatPr baseColWidth="10" defaultRowHeight="11.25" x14ac:dyDescent="0.2"/>
  <cols>
    <col min="1" max="1" width="5.28515625" style="90" bestFit="1" customWidth="1"/>
    <col min="2" max="2" width="26.28515625" style="90" customWidth="1"/>
    <col min="3" max="3" width="15.28515625" style="92" bestFit="1" customWidth="1"/>
    <col min="4" max="4" width="2.28515625" style="92" bestFit="1" customWidth="1"/>
    <col min="5" max="5" width="15.28515625" style="92" bestFit="1" customWidth="1"/>
    <col min="6" max="6" width="1.140625" style="92"/>
    <col min="7" max="7" width="15.28515625" style="92" bestFit="1" customWidth="1"/>
    <col min="8" max="8" width="0.85546875" style="90"/>
    <col min="9" max="9" width="9.140625" style="90" customWidth="1"/>
    <col min="10" max="10" width="3.5703125" style="90" customWidth="1"/>
    <col min="11" max="11" width="5.140625" style="90" bestFit="1" customWidth="1"/>
    <col min="12" max="12" width="27.85546875" style="90" customWidth="1"/>
    <col min="13" max="13" width="15.28515625" style="92" bestFit="1" customWidth="1"/>
    <col min="14" max="14" width="1.140625" style="92"/>
    <col min="15" max="15" width="12.5703125" style="92" bestFit="1" customWidth="1"/>
    <col min="16" max="16" width="1" style="90"/>
    <col min="17" max="17" width="15.42578125" style="90" bestFit="1" customWidth="1"/>
    <col min="18" max="18" width="0.85546875" style="90"/>
    <col min="19" max="19" width="12" style="90" bestFit="1" customWidth="1"/>
    <col min="20" max="20" width="1.140625" style="90"/>
    <col min="21" max="21" width="16.7109375" style="90" bestFit="1" customWidth="1"/>
    <col min="22" max="22" width="12.28515625" style="90" bestFit="1" customWidth="1"/>
    <col min="23" max="16384" width="11.42578125" style="90"/>
  </cols>
  <sheetData>
    <row r="1" spans="1:19" x14ac:dyDescent="0.2">
      <c r="A1" s="268"/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</row>
    <row r="2" spans="1:19" ht="27.75" customHeight="1" x14ac:dyDescent="0.2">
      <c r="A2" s="67"/>
      <c r="B2" s="67"/>
      <c r="C2" s="99"/>
      <c r="D2" s="99"/>
      <c r="E2" s="99"/>
      <c r="F2" s="99"/>
      <c r="G2" s="99"/>
      <c r="H2" s="67"/>
      <c r="I2" s="67"/>
      <c r="J2" s="67"/>
      <c r="K2" s="67"/>
      <c r="L2" s="67"/>
      <c r="M2" s="99"/>
      <c r="N2" s="99"/>
      <c r="O2" s="99"/>
      <c r="P2" s="67"/>
      <c r="Q2" s="67"/>
      <c r="R2" s="67"/>
      <c r="S2" s="67"/>
    </row>
    <row r="3" spans="1:19" x14ac:dyDescent="0.2">
      <c r="A3" s="268" t="s">
        <v>0</v>
      </c>
      <c r="B3" s="268"/>
      <c r="C3" s="268"/>
      <c r="D3" s="268"/>
      <c r="E3" s="268"/>
      <c r="F3" s="268"/>
      <c r="G3" s="268"/>
      <c r="H3" s="268"/>
      <c r="I3" s="268"/>
      <c r="J3" s="268"/>
      <c r="K3" s="268"/>
      <c r="L3" s="268"/>
      <c r="M3" s="268"/>
      <c r="N3" s="268"/>
      <c r="O3" s="268"/>
      <c r="P3" s="268"/>
      <c r="Q3" s="268"/>
      <c r="R3" s="268"/>
      <c r="S3" s="268"/>
    </row>
    <row r="4" spans="1:19" x14ac:dyDescent="0.2">
      <c r="A4" s="268" t="s">
        <v>96</v>
      </c>
      <c r="B4" s="268"/>
      <c r="C4" s="268"/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</row>
    <row r="5" spans="1:19" x14ac:dyDescent="0.2">
      <c r="A5" s="268" t="s">
        <v>278</v>
      </c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</row>
    <row r="6" spans="1:19" x14ac:dyDescent="0.2">
      <c r="A6" s="269" t="s">
        <v>205</v>
      </c>
      <c r="B6" s="269"/>
      <c r="C6" s="269"/>
      <c r="D6" s="269"/>
      <c r="E6" s="269"/>
      <c r="F6" s="269"/>
      <c r="G6" s="269"/>
      <c r="H6" s="269"/>
      <c r="I6" s="269"/>
      <c r="J6" s="269"/>
      <c r="K6" s="269"/>
      <c r="L6" s="269"/>
      <c r="M6" s="269"/>
      <c r="N6" s="269"/>
      <c r="O6" s="269"/>
      <c r="P6" s="269"/>
      <c r="Q6" s="269"/>
      <c r="R6" s="269"/>
      <c r="S6" s="269"/>
    </row>
    <row r="7" spans="1:19" x14ac:dyDescent="0.2">
      <c r="A7" s="100"/>
      <c r="B7" s="100"/>
      <c r="C7" s="99" t="s">
        <v>2</v>
      </c>
      <c r="D7" s="101"/>
      <c r="E7" s="99" t="s">
        <v>2</v>
      </c>
      <c r="F7" s="101"/>
      <c r="G7" s="99" t="s">
        <v>97</v>
      </c>
      <c r="H7" s="67"/>
      <c r="I7" s="67" t="s">
        <v>98</v>
      </c>
      <c r="J7" s="100"/>
      <c r="K7" s="100"/>
      <c r="L7" s="100"/>
      <c r="M7" s="99" t="s">
        <v>2</v>
      </c>
      <c r="O7" s="99" t="s">
        <v>2</v>
      </c>
      <c r="P7" s="100"/>
      <c r="Q7" s="67" t="s">
        <v>97</v>
      </c>
      <c r="R7" s="67"/>
      <c r="S7" s="67" t="s">
        <v>98</v>
      </c>
    </row>
    <row r="8" spans="1:19" x14ac:dyDescent="0.2">
      <c r="A8" s="100"/>
      <c r="B8" s="100"/>
      <c r="C8" s="99" t="s">
        <v>4</v>
      </c>
      <c r="D8" s="101"/>
      <c r="E8" s="99" t="s">
        <v>99</v>
      </c>
      <c r="F8" s="101"/>
      <c r="G8" s="99" t="s">
        <v>100</v>
      </c>
      <c r="H8" s="67"/>
      <c r="I8" s="67" t="s">
        <v>101</v>
      </c>
      <c r="J8" s="100"/>
      <c r="K8" s="100"/>
      <c r="L8" s="100"/>
      <c r="M8" s="99" t="s">
        <v>4</v>
      </c>
      <c r="O8" s="99" t="s">
        <v>99</v>
      </c>
      <c r="P8" s="100"/>
      <c r="Q8" s="67" t="s">
        <v>100</v>
      </c>
      <c r="R8" s="67"/>
      <c r="S8" s="67" t="s">
        <v>101</v>
      </c>
    </row>
    <row r="9" spans="1:19" x14ac:dyDescent="0.2">
      <c r="A9" s="100"/>
      <c r="B9" s="100"/>
      <c r="C9" s="63" t="s">
        <v>275</v>
      </c>
      <c r="D9" s="99"/>
      <c r="E9" s="63" t="s">
        <v>276</v>
      </c>
      <c r="F9" s="101"/>
      <c r="G9" s="101"/>
      <c r="H9" s="100"/>
      <c r="I9" s="100"/>
      <c r="J9" s="100"/>
      <c r="K9" s="100"/>
      <c r="L9" s="100"/>
      <c r="M9" s="63" t="s">
        <v>275</v>
      </c>
      <c r="N9" s="99"/>
      <c r="O9" s="63" t="s">
        <v>276</v>
      </c>
      <c r="P9" s="100"/>
      <c r="Q9" s="100"/>
      <c r="R9" s="100"/>
      <c r="S9" s="100"/>
    </row>
    <row r="10" spans="1:19" x14ac:dyDescent="0.2">
      <c r="A10" s="100" t="s">
        <v>5</v>
      </c>
      <c r="C10" s="99" t="s">
        <v>6</v>
      </c>
      <c r="D10" s="101"/>
      <c r="E10" s="99" t="s">
        <v>6</v>
      </c>
      <c r="F10" s="101"/>
      <c r="G10" s="99" t="s">
        <v>6</v>
      </c>
      <c r="H10" s="67"/>
      <c r="I10" s="67" t="s">
        <v>102</v>
      </c>
      <c r="J10" s="100"/>
      <c r="K10" s="100" t="s">
        <v>5</v>
      </c>
      <c r="M10" s="99" t="s">
        <v>6</v>
      </c>
      <c r="O10" s="99" t="s">
        <v>6</v>
      </c>
      <c r="P10" s="100"/>
      <c r="Q10" s="67" t="s">
        <v>6</v>
      </c>
      <c r="R10" s="67"/>
      <c r="S10" s="67" t="s">
        <v>102</v>
      </c>
    </row>
    <row r="11" spans="1:19" x14ac:dyDescent="0.2">
      <c r="A11" s="100"/>
      <c r="B11" s="67" t="s">
        <v>7</v>
      </c>
      <c r="C11" s="99"/>
      <c r="D11" s="101"/>
      <c r="E11" s="99"/>
      <c r="F11" s="101"/>
      <c r="G11" s="101"/>
      <c r="H11" s="100"/>
      <c r="I11" s="100"/>
      <c r="J11" s="100"/>
      <c r="K11" s="100"/>
      <c r="L11" s="67" t="s">
        <v>8</v>
      </c>
      <c r="M11" s="99"/>
    </row>
    <row r="12" spans="1:19" ht="12" thickBot="1" x14ac:dyDescent="0.25">
      <c r="A12" s="100"/>
      <c r="B12" s="100" t="s">
        <v>9</v>
      </c>
      <c r="C12" s="102">
        <f>+C14+C18</f>
        <v>21137746852.610001</v>
      </c>
      <c r="D12" s="101"/>
      <c r="E12" s="102">
        <f>+E14+E18</f>
        <v>31063865544.600002</v>
      </c>
      <c r="F12" s="101"/>
      <c r="G12" s="102">
        <f>+G14++G18</f>
        <v>-9926118691.9899998</v>
      </c>
      <c r="H12" s="100"/>
      <c r="I12" s="103">
        <f>ROUND(+G12/E12,4)</f>
        <v>-0.31950000000000001</v>
      </c>
      <c r="J12" s="100"/>
      <c r="K12" s="100"/>
      <c r="L12" s="100" t="s">
        <v>9</v>
      </c>
      <c r="M12" s="102">
        <f>+M14+M22+M25</f>
        <v>3461448040.9300003</v>
      </c>
      <c r="O12" s="102">
        <f>+O14+O22+O25</f>
        <v>4723313900.3999996</v>
      </c>
      <c r="Q12" s="102">
        <f>+Q14+Q22+Q25</f>
        <v>-1261865859.4699998</v>
      </c>
      <c r="S12" s="103">
        <f>ROUND(+Q12/O12,4)</f>
        <v>-0.26719999999999999</v>
      </c>
    </row>
    <row r="13" spans="1:19" x14ac:dyDescent="0.2">
      <c r="G13" s="43"/>
      <c r="H13" s="45"/>
      <c r="I13" s="43"/>
      <c r="J13" s="45"/>
      <c r="K13" s="45"/>
      <c r="L13" s="45"/>
      <c r="M13" s="104"/>
      <c r="N13" s="43"/>
      <c r="O13" s="104"/>
      <c r="P13" s="45"/>
      <c r="Q13" s="104"/>
      <c r="S13" s="105"/>
    </row>
    <row r="14" spans="1:19" ht="12" thickBot="1" x14ac:dyDescent="0.25">
      <c r="A14" s="100">
        <v>11</v>
      </c>
      <c r="B14" s="100" t="s">
        <v>10</v>
      </c>
      <c r="C14" s="102">
        <f>SUM(C15:C16)</f>
        <v>16873887469.780001</v>
      </c>
      <c r="E14" s="102">
        <f>SUM(E15:E16)</f>
        <v>26943607443</v>
      </c>
      <c r="G14" s="42">
        <f>SUM(G15:G16)</f>
        <v>-10069719973.219999</v>
      </c>
      <c r="H14" s="45"/>
      <c r="I14" s="106">
        <f>ROUND(+G14/E14,4)</f>
        <v>-0.37369999999999998</v>
      </c>
      <c r="J14" s="45"/>
      <c r="K14" s="94">
        <v>24</v>
      </c>
      <c r="L14" s="94" t="s">
        <v>12</v>
      </c>
      <c r="M14" s="46">
        <f>SUM(M15:M20)</f>
        <v>1101083763.72</v>
      </c>
      <c r="N14" s="43"/>
      <c r="O14" s="46">
        <f>SUM(O15:O20)</f>
        <v>1577112914.72</v>
      </c>
      <c r="P14" s="45"/>
      <c r="Q14" s="46">
        <f>SUM(Q15:Q20)</f>
        <v>-476029151</v>
      </c>
      <c r="S14" s="107">
        <f t="shared" ref="S14:S20" si="0">ROUND(+Q14/O14,4)</f>
        <v>-0.30180000000000001</v>
      </c>
    </row>
    <row r="15" spans="1:19" x14ac:dyDescent="0.2">
      <c r="A15" s="90">
        <v>1105</v>
      </c>
      <c r="B15" s="90" t="s">
        <v>14</v>
      </c>
      <c r="C15" s="92">
        <f>'Balance general 2014'!D17</f>
        <v>0</v>
      </c>
      <c r="E15" s="92">
        <v>0</v>
      </c>
      <c r="G15" s="43">
        <f>C15-E15</f>
        <v>0</v>
      </c>
      <c r="H15" s="45"/>
      <c r="I15" s="108">
        <v>0</v>
      </c>
      <c r="J15" s="45"/>
      <c r="K15" s="45">
        <v>2401</v>
      </c>
      <c r="L15" s="45" t="s">
        <v>15</v>
      </c>
      <c r="M15" s="43">
        <f>'Balance general 2014'!I17</f>
        <v>418602855.72000003</v>
      </c>
      <c r="N15" s="43"/>
      <c r="O15" s="43">
        <v>647313785.72000003</v>
      </c>
      <c r="P15" s="45"/>
      <c r="Q15" s="43">
        <f t="shared" ref="Q15:Q20" si="1">M15-O15</f>
        <v>-228710930</v>
      </c>
      <c r="S15" s="110">
        <f t="shared" si="0"/>
        <v>-0.3533</v>
      </c>
    </row>
    <row r="16" spans="1:19" x14ac:dyDescent="0.2">
      <c r="A16" s="90">
        <v>1110</v>
      </c>
      <c r="B16" s="90" t="s">
        <v>16</v>
      </c>
      <c r="C16" s="92">
        <f>+'Balance general 2014'!D18</f>
        <v>16873887469.780001</v>
      </c>
      <c r="E16" s="92">
        <v>26943607443</v>
      </c>
      <c r="G16" s="43">
        <f>C16-E16</f>
        <v>-10069719973.219999</v>
      </c>
      <c r="H16" s="45"/>
      <c r="I16" s="108">
        <f>ROUND(+G16/E16,4)</f>
        <v>-0.37369999999999998</v>
      </c>
      <c r="J16" s="45"/>
      <c r="K16" s="45">
        <v>2425</v>
      </c>
      <c r="L16" s="45" t="s">
        <v>17</v>
      </c>
      <c r="M16" s="43">
        <f>'Balance general 2014'!I18</f>
        <v>595229663</v>
      </c>
      <c r="N16" s="43"/>
      <c r="O16" s="43">
        <v>847151997</v>
      </c>
      <c r="P16" s="45"/>
      <c r="Q16" s="43">
        <f t="shared" si="1"/>
        <v>-251922334</v>
      </c>
      <c r="S16" s="110">
        <f t="shared" si="0"/>
        <v>-0.2974</v>
      </c>
    </row>
    <row r="17" spans="1:19" x14ac:dyDescent="0.2">
      <c r="G17" s="43"/>
      <c r="H17" s="45"/>
      <c r="I17" s="45"/>
      <c r="J17" s="45"/>
      <c r="K17" s="45">
        <v>2436</v>
      </c>
      <c r="L17" s="45" t="s">
        <v>18</v>
      </c>
      <c r="M17" s="43">
        <f>'Balance general 2014'!I19</f>
        <v>0</v>
      </c>
      <c r="N17" s="43"/>
      <c r="O17" s="43">
        <v>0</v>
      </c>
      <c r="P17" s="45"/>
      <c r="Q17" s="43">
        <f t="shared" si="1"/>
        <v>0</v>
      </c>
      <c r="S17" s="110">
        <v>0</v>
      </c>
    </row>
    <row r="18" spans="1:19" ht="12" thickBot="1" x14ac:dyDescent="0.25">
      <c r="A18" s="100">
        <v>14</v>
      </c>
      <c r="B18" s="100" t="s">
        <v>24</v>
      </c>
      <c r="C18" s="102">
        <f>SUM(C19:C24)</f>
        <v>4263859382.8300004</v>
      </c>
      <c r="D18" s="102">
        <f t="shared" ref="D18:E18" si="2">SUM(D19:D24)</f>
        <v>0</v>
      </c>
      <c r="E18" s="102">
        <f t="shared" si="2"/>
        <v>4120258101.6000009</v>
      </c>
      <c r="G18" s="42">
        <f>SUM(G19:G24)</f>
        <v>143601281.22999978</v>
      </c>
      <c r="H18" s="45"/>
      <c r="I18" s="106">
        <f t="shared" ref="I18:I24" si="3">ROUND(+G18/E18,4)</f>
        <v>3.49E-2</v>
      </c>
      <c r="J18" s="45"/>
      <c r="K18" s="45">
        <v>2440</v>
      </c>
      <c r="L18" s="45" t="s">
        <v>103</v>
      </c>
      <c r="M18" s="43">
        <f>'Balance general 2014'!I20</f>
        <v>0</v>
      </c>
      <c r="N18" s="43"/>
      <c r="O18" s="43">
        <v>1738620</v>
      </c>
      <c r="P18" s="45"/>
      <c r="Q18" s="43">
        <f t="shared" si="1"/>
        <v>-1738620</v>
      </c>
      <c r="S18" s="110">
        <f t="shared" si="0"/>
        <v>-1</v>
      </c>
    </row>
    <row r="19" spans="1:19" x14ac:dyDescent="0.2">
      <c r="A19" s="90">
        <v>1401</v>
      </c>
      <c r="B19" s="90" t="s">
        <v>28</v>
      </c>
      <c r="C19" s="111">
        <f>'Balance general 2014'!D22</f>
        <v>217349073</v>
      </c>
      <c r="E19" s="92">
        <v>225474473</v>
      </c>
      <c r="G19" s="43">
        <f t="shared" ref="G19:G24" si="4">C19-E19</f>
        <v>-8125400</v>
      </c>
      <c r="H19" s="45"/>
      <c r="I19" s="108">
        <f t="shared" si="3"/>
        <v>-3.5999999999999997E-2</v>
      </c>
      <c r="J19" s="45"/>
      <c r="K19" s="45">
        <v>2460</v>
      </c>
      <c r="L19" s="45" t="s">
        <v>22</v>
      </c>
      <c r="M19" s="43">
        <f>'Balance general 2014'!I21</f>
        <v>0</v>
      </c>
      <c r="N19" s="43"/>
      <c r="O19" s="43">
        <v>0</v>
      </c>
      <c r="P19" s="45"/>
      <c r="Q19" s="43">
        <f t="shared" si="1"/>
        <v>0</v>
      </c>
      <c r="S19" s="110">
        <v>0</v>
      </c>
    </row>
    <row r="20" spans="1:19" x14ac:dyDescent="0.2">
      <c r="A20" s="90">
        <v>1407</v>
      </c>
      <c r="B20" s="90" t="s">
        <v>30</v>
      </c>
      <c r="C20" s="111">
        <f>'Balance general 2014'!D23</f>
        <v>2162051430.9000001</v>
      </c>
      <c r="E20" s="92">
        <v>2346173252.3000002</v>
      </c>
      <c r="G20" s="43">
        <f t="shared" si="4"/>
        <v>-184121821.4000001</v>
      </c>
      <c r="H20" s="45"/>
      <c r="I20" s="108">
        <f t="shared" si="3"/>
        <v>-7.85E-2</v>
      </c>
      <c r="J20" s="45"/>
      <c r="K20" s="45">
        <v>2490</v>
      </c>
      <c r="L20" s="45" t="s">
        <v>23</v>
      </c>
      <c r="M20" s="43">
        <f>'Balance general 2014'!I22</f>
        <v>87251245</v>
      </c>
      <c r="N20" s="43"/>
      <c r="O20" s="43">
        <v>80908512</v>
      </c>
      <c r="P20" s="45"/>
      <c r="Q20" s="43">
        <f t="shared" si="1"/>
        <v>6342733</v>
      </c>
      <c r="S20" s="110">
        <f t="shared" si="0"/>
        <v>7.8399999999999997E-2</v>
      </c>
    </row>
    <row r="21" spans="1:19" x14ac:dyDescent="0.2">
      <c r="A21" s="90">
        <v>1420</v>
      </c>
      <c r="B21" s="90" t="s">
        <v>31</v>
      </c>
      <c r="C21" s="111">
        <f>'Balance general 2014'!D24</f>
        <v>191049791</v>
      </c>
      <c r="E21" s="92">
        <v>172277991</v>
      </c>
      <c r="G21" s="43">
        <f t="shared" si="4"/>
        <v>18771800</v>
      </c>
      <c r="H21" s="45"/>
      <c r="I21" s="108">
        <f t="shared" si="3"/>
        <v>0.109</v>
      </c>
      <c r="J21" s="45"/>
      <c r="K21" s="45"/>
      <c r="L21" s="45"/>
      <c r="M21" s="43"/>
      <c r="N21" s="43"/>
      <c r="O21" s="43"/>
      <c r="P21" s="45"/>
      <c r="Q21" s="43"/>
    </row>
    <row r="22" spans="1:19" ht="12" thickBot="1" x14ac:dyDescent="0.25">
      <c r="A22" s="90">
        <v>1425</v>
      </c>
      <c r="B22" s="90" t="s">
        <v>34</v>
      </c>
      <c r="C22" s="111">
        <f>'Balance general 2014'!D25</f>
        <v>203605185</v>
      </c>
      <c r="E22" s="92">
        <v>3605185</v>
      </c>
      <c r="G22" s="43">
        <f t="shared" si="4"/>
        <v>200000000</v>
      </c>
      <c r="H22" s="45"/>
      <c r="I22" s="108">
        <f t="shared" si="3"/>
        <v>55.475700000000003</v>
      </c>
      <c r="J22" s="45"/>
      <c r="K22" s="94">
        <v>25</v>
      </c>
      <c r="L22" s="94" t="s">
        <v>26</v>
      </c>
      <c r="M22" s="42">
        <f>M23</f>
        <v>29729941</v>
      </c>
      <c r="N22" s="43"/>
      <c r="O22" s="42">
        <f>O23</f>
        <v>27388329</v>
      </c>
      <c r="P22" s="45"/>
      <c r="Q22" s="42">
        <f>Q23</f>
        <v>2341612</v>
      </c>
      <c r="S22" s="103">
        <f>ROUND(+Q22/O22,4)</f>
        <v>8.5500000000000007E-2</v>
      </c>
    </row>
    <row r="23" spans="1:19" x14ac:dyDescent="0.2">
      <c r="A23" s="90">
        <v>1470</v>
      </c>
      <c r="B23" s="90" t="s">
        <v>36</v>
      </c>
      <c r="C23" s="111">
        <f>'Balance general 2014'!D26</f>
        <v>1816017266.53</v>
      </c>
      <c r="E23" s="92">
        <v>1730826527.4000001</v>
      </c>
      <c r="G23" s="43">
        <f t="shared" si="4"/>
        <v>85190739.129999876</v>
      </c>
      <c r="H23" s="45"/>
      <c r="I23" s="108">
        <f t="shared" si="3"/>
        <v>4.9200000000000001E-2</v>
      </c>
      <c r="J23" s="45"/>
      <c r="K23" s="45">
        <v>2505</v>
      </c>
      <c r="L23" s="45" t="s">
        <v>29</v>
      </c>
      <c r="M23" s="43">
        <f>'Balance general 2014'!I25</f>
        <v>29729941</v>
      </c>
      <c r="N23" s="43"/>
      <c r="O23" s="43">
        <v>27388329</v>
      </c>
      <c r="P23" s="45"/>
      <c r="Q23" s="43">
        <f>M23-O23</f>
        <v>2341612</v>
      </c>
      <c r="S23" s="110">
        <f>ROUND(+Q23/O23,4)</f>
        <v>8.5500000000000007E-2</v>
      </c>
    </row>
    <row r="24" spans="1:19" x14ac:dyDescent="0.2">
      <c r="A24" s="90">
        <v>1480</v>
      </c>
      <c r="B24" s="90" t="s">
        <v>104</v>
      </c>
      <c r="C24" s="111">
        <f>'Balance general 2014'!D27</f>
        <v>-326213363.60000002</v>
      </c>
      <c r="E24" s="92">
        <v>-358099327.10000002</v>
      </c>
      <c r="G24" s="43">
        <f t="shared" si="4"/>
        <v>31885963.5</v>
      </c>
      <c r="H24" s="45"/>
      <c r="I24" s="108">
        <f t="shared" si="3"/>
        <v>-8.8999999999999996E-2</v>
      </c>
      <c r="J24" s="45"/>
      <c r="K24" s="45"/>
      <c r="L24" s="45"/>
      <c r="M24" s="43"/>
      <c r="N24" s="43"/>
      <c r="O24" s="43"/>
      <c r="P24" s="45"/>
      <c r="Q24" s="43"/>
    </row>
    <row r="25" spans="1:19" ht="12" thickBot="1" x14ac:dyDescent="0.25">
      <c r="G25" s="43"/>
      <c r="H25" s="45"/>
      <c r="I25" s="45"/>
      <c r="J25" s="45"/>
      <c r="K25" s="94">
        <v>29</v>
      </c>
      <c r="L25" s="94" t="s">
        <v>32</v>
      </c>
      <c r="M25" s="42">
        <f>SUM(M26:M27)</f>
        <v>2330634336.21</v>
      </c>
      <c r="N25" s="43"/>
      <c r="O25" s="42">
        <f>SUM(O26:O27)</f>
        <v>3118812656.6799998</v>
      </c>
      <c r="P25" s="45"/>
      <c r="Q25" s="42">
        <f>SUM(Q26:Q27)</f>
        <v>-788178320.46999979</v>
      </c>
      <c r="S25" s="103">
        <f>ROUND(+Q25/O25,4)</f>
        <v>-0.25269999999999998</v>
      </c>
    </row>
    <row r="26" spans="1:19" ht="12" thickBot="1" x14ac:dyDescent="0.25">
      <c r="B26" s="100" t="s">
        <v>39</v>
      </c>
      <c r="C26" s="102">
        <f>+C28+C32+C36+C51</f>
        <v>106917832210.02002</v>
      </c>
      <c r="E26" s="102">
        <f>+E28+E32+E36+E51</f>
        <v>91611794616.25</v>
      </c>
      <c r="G26" s="42">
        <f>+G28+G32+G36+G51</f>
        <v>15306037593.77</v>
      </c>
      <c r="H26" s="45"/>
      <c r="I26" s="106">
        <f>ROUND(+G26/E26,4)</f>
        <v>0.1671</v>
      </c>
      <c r="J26" s="45"/>
      <c r="K26" s="45">
        <v>2905</v>
      </c>
      <c r="L26" s="45" t="s">
        <v>35</v>
      </c>
      <c r="M26" s="44">
        <f>'Balance general 2014'!I28</f>
        <v>355818606.97000003</v>
      </c>
      <c r="N26" s="43"/>
      <c r="O26" s="43">
        <v>315509232.25</v>
      </c>
      <c r="P26" s="45"/>
      <c r="Q26" s="43">
        <f>M26-O26</f>
        <v>40309374.720000029</v>
      </c>
      <c r="S26" s="110">
        <f>ROUND(+Q26/O26,4)</f>
        <v>0.1278</v>
      </c>
    </row>
    <row r="27" spans="1:19" x14ac:dyDescent="0.2">
      <c r="C27" s="111"/>
      <c r="E27" s="111"/>
      <c r="G27" s="112"/>
      <c r="H27" s="45"/>
      <c r="I27" s="113"/>
      <c r="J27" s="45"/>
      <c r="K27" s="45">
        <v>2910</v>
      </c>
      <c r="L27" s="45" t="s">
        <v>37</v>
      </c>
      <c r="M27" s="44">
        <f>'Balance general 2014'!I29</f>
        <v>1974815729.24</v>
      </c>
      <c r="N27" s="43"/>
      <c r="O27" s="43">
        <v>2803303424.4299998</v>
      </c>
      <c r="P27" s="45"/>
      <c r="Q27" s="43">
        <f>M27-O27</f>
        <v>-828487695.18999982</v>
      </c>
      <c r="S27" s="110">
        <f>ROUND(+Q27/O27,4)</f>
        <v>-0.29549999999999998</v>
      </c>
    </row>
    <row r="28" spans="1:19" ht="12" thickBot="1" x14ac:dyDescent="0.25">
      <c r="A28" s="100">
        <v>12</v>
      </c>
      <c r="B28" s="100" t="s">
        <v>19</v>
      </c>
      <c r="C28" s="102">
        <f>SUM(C29:C30)</f>
        <v>12420183016</v>
      </c>
      <c r="E28" s="102">
        <f>SUM(E29:E30)</f>
        <v>864343631</v>
      </c>
      <c r="F28" s="102">
        <f>SUM(F29:F30)</f>
        <v>0</v>
      </c>
      <c r="G28" s="102">
        <f>SUM(G29:G30)</f>
        <v>11555839385</v>
      </c>
      <c r="H28" s="45"/>
      <c r="I28" s="106">
        <f>ROUND(+G28/E28,4)</f>
        <v>13.3695</v>
      </c>
      <c r="J28" s="45"/>
      <c r="K28" s="45"/>
      <c r="L28" s="45"/>
      <c r="M28" s="44"/>
      <c r="N28" s="43"/>
      <c r="O28" s="43"/>
      <c r="P28" s="45"/>
      <c r="Q28" s="43"/>
      <c r="S28" s="110"/>
    </row>
    <row r="29" spans="1:19" x14ac:dyDescent="0.2">
      <c r="A29" s="90">
        <v>1201</v>
      </c>
      <c r="B29" s="43" t="s">
        <v>266</v>
      </c>
      <c r="C29" s="111">
        <f>+'Balance general 2014'!D32</f>
        <v>11555839385</v>
      </c>
      <c r="E29" s="123">
        <v>0</v>
      </c>
      <c r="G29" s="43">
        <f t="shared" ref="G29" si="5">C29-E29</f>
        <v>11555839385</v>
      </c>
      <c r="H29" s="45"/>
      <c r="I29" s="108">
        <v>1</v>
      </c>
      <c r="J29" s="45"/>
      <c r="K29" s="45"/>
      <c r="L29" s="45"/>
      <c r="M29" s="44"/>
      <c r="N29" s="43"/>
      <c r="O29" s="43"/>
      <c r="P29" s="45"/>
      <c r="Q29" s="43"/>
      <c r="S29" s="110"/>
    </row>
    <row r="30" spans="1:19" x14ac:dyDescent="0.2">
      <c r="A30" s="90">
        <v>1207</v>
      </c>
      <c r="B30" s="90" t="s">
        <v>42</v>
      </c>
      <c r="C30" s="92">
        <f>'Balance general 2014'!D33</f>
        <v>864343631</v>
      </c>
      <c r="E30" s="92">
        <v>864343631</v>
      </c>
      <c r="G30" s="43">
        <f>C30-E30</f>
        <v>0</v>
      </c>
      <c r="H30" s="45"/>
      <c r="I30" s="108">
        <f>ROUND(+G30/E30,4)</f>
        <v>0</v>
      </c>
      <c r="J30" s="45"/>
      <c r="K30" s="45"/>
      <c r="L30" s="43"/>
      <c r="M30" s="43"/>
      <c r="N30" s="43"/>
      <c r="O30" s="43"/>
      <c r="P30" s="45"/>
      <c r="Q30" s="43"/>
      <c r="S30" s="110"/>
    </row>
    <row r="31" spans="1:19" ht="12" thickBot="1" x14ac:dyDescent="0.25">
      <c r="G31" s="43"/>
      <c r="H31" s="45"/>
      <c r="I31" s="43"/>
      <c r="J31" s="45"/>
      <c r="K31" s="45"/>
      <c r="L31" s="94" t="s">
        <v>39</v>
      </c>
      <c r="M31" s="42">
        <f>+M36+M40+M33</f>
        <v>9659489843.9599991</v>
      </c>
      <c r="N31" s="43"/>
      <c r="O31" s="42">
        <f>+O36+O40+O33</f>
        <v>10043350959.959999</v>
      </c>
      <c r="P31" s="45"/>
      <c r="Q31" s="42">
        <f>+Q36+Q40+Q33</f>
        <v>-383861116</v>
      </c>
      <c r="S31" s="103">
        <f>ROUND(+Q31/O31,4)</f>
        <v>-3.8199999999999998E-2</v>
      </c>
    </row>
    <row r="32" spans="1:19" ht="12" thickBot="1" x14ac:dyDescent="0.25">
      <c r="A32" s="100">
        <v>14</v>
      </c>
      <c r="B32" s="100" t="s">
        <v>24</v>
      </c>
      <c r="C32" s="102">
        <f>+C33+C34</f>
        <v>0</v>
      </c>
      <c r="E32" s="102">
        <f>+E33+E34</f>
        <v>0</v>
      </c>
      <c r="G32" s="42">
        <f>+G33+G34</f>
        <v>0</v>
      </c>
      <c r="H32" s="45"/>
      <c r="I32" s="253">
        <v>0</v>
      </c>
      <c r="J32" s="45"/>
      <c r="K32" s="45"/>
      <c r="L32" s="94"/>
      <c r="M32" s="114"/>
      <c r="N32" s="43"/>
      <c r="O32" s="114"/>
      <c r="P32" s="45"/>
      <c r="Q32" s="114"/>
      <c r="S32" s="115"/>
    </row>
    <row r="33" spans="1:21" ht="12" thickBot="1" x14ac:dyDescent="0.25">
      <c r="A33" s="90">
        <v>1475</v>
      </c>
      <c r="B33" s="90" t="s">
        <v>46</v>
      </c>
      <c r="C33" s="92">
        <f>'Balance general 2014'!D36</f>
        <v>125494885</v>
      </c>
      <c r="E33" s="92">
        <v>125570394</v>
      </c>
      <c r="G33" s="43">
        <f>C33-E33</f>
        <v>-75509</v>
      </c>
      <c r="H33" s="45"/>
      <c r="I33" s="108">
        <f>ROUND(+G33/E33,4)</f>
        <v>-5.9999999999999995E-4</v>
      </c>
      <c r="J33" s="45"/>
      <c r="K33" s="94">
        <v>22</v>
      </c>
      <c r="L33" s="94" t="s">
        <v>40</v>
      </c>
      <c r="M33" s="42">
        <f>M34</f>
        <v>0</v>
      </c>
      <c r="N33" s="43"/>
      <c r="O33" s="42">
        <f>O34</f>
        <v>160693926</v>
      </c>
      <c r="P33" s="45"/>
      <c r="Q33" s="42">
        <f>Q34</f>
        <v>-160693926</v>
      </c>
      <c r="S33" s="103">
        <f>ROUND(+Q33/O33,4)</f>
        <v>-1</v>
      </c>
    </row>
    <row r="34" spans="1:21" x14ac:dyDescent="0.2">
      <c r="A34" s="90">
        <v>1480</v>
      </c>
      <c r="B34" s="90" t="s">
        <v>38</v>
      </c>
      <c r="C34" s="92">
        <f>'Balance general 2014'!D37</f>
        <v>-125494885</v>
      </c>
      <c r="E34" s="92">
        <v>-125570394</v>
      </c>
      <c r="G34" s="43">
        <f>C34-E34</f>
        <v>75509</v>
      </c>
      <c r="H34" s="45"/>
      <c r="I34" s="108">
        <f>ROUND(+G34/E34,4)</f>
        <v>-5.9999999999999995E-4</v>
      </c>
      <c r="J34" s="45"/>
      <c r="K34" s="45">
        <v>2208</v>
      </c>
      <c r="L34" s="45" t="s">
        <v>43</v>
      </c>
      <c r="M34" s="44">
        <f>'Balance general 2014'!I36</f>
        <v>0</v>
      </c>
      <c r="N34" s="43"/>
      <c r="O34" s="43">
        <v>160693926</v>
      </c>
      <c r="P34" s="45"/>
      <c r="Q34" s="43">
        <f>M34-O34</f>
        <v>-160693926</v>
      </c>
      <c r="S34" s="110">
        <f>ROUND(+Q34/O34,4)</f>
        <v>-1</v>
      </c>
    </row>
    <row r="35" spans="1:21" x14ac:dyDescent="0.2">
      <c r="G35" s="43"/>
      <c r="H35" s="45"/>
      <c r="I35" s="43"/>
      <c r="J35" s="45"/>
      <c r="K35" s="45"/>
      <c r="L35" s="45"/>
      <c r="M35" s="43"/>
      <c r="N35" s="43"/>
      <c r="O35" s="43"/>
      <c r="P35" s="45"/>
      <c r="Q35" s="43"/>
    </row>
    <row r="36" spans="1:21" ht="12" thickBot="1" x14ac:dyDescent="0.25">
      <c r="A36" s="100">
        <v>16</v>
      </c>
      <c r="B36" s="100" t="s">
        <v>49</v>
      </c>
      <c r="C36" s="102">
        <f>SUM(C37:C49)</f>
        <v>40175170398.51001</v>
      </c>
      <c r="E36" s="102">
        <f>SUM(E37:E49)</f>
        <v>36876469048.049995</v>
      </c>
      <c r="G36" s="42">
        <f>SUM(G37:G49)</f>
        <v>3298701350.4599981</v>
      </c>
      <c r="H36" s="45"/>
      <c r="I36" s="106">
        <f>ROUND(+G36/E36,4)</f>
        <v>8.9499999999999996E-2</v>
      </c>
      <c r="J36" s="45"/>
      <c r="K36" s="94">
        <v>27</v>
      </c>
      <c r="L36" s="94" t="s">
        <v>44</v>
      </c>
      <c r="M36" s="42">
        <f>SUM(M37:M38)</f>
        <v>9073136860.9599991</v>
      </c>
      <c r="N36" s="43"/>
      <c r="O36" s="42">
        <f>O37+O38</f>
        <v>7743639247.96</v>
      </c>
      <c r="P36" s="45"/>
      <c r="Q36" s="42">
        <f>Q37+Q38</f>
        <v>1329497613</v>
      </c>
      <c r="S36" s="103">
        <f>ROUND(+Q36/O36,4)</f>
        <v>0.17169999999999999</v>
      </c>
    </row>
    <row r="37" spans="1:21" x14ac:dyDescent="0.2">
      <c r="A37" s="90">
        <v>1605</v>
      </c>
      <c r="B37" s="90" t="s">
        <v>51</v>
      </c>
      <c r="C37" s="92">
        <f>'Balance general 2014'!D40</f>
        <v>3383296421.27</v>
      </c>
      <c r="E37" s="92">
        <v>3383296421.27</v>
      </c>
      <c r="G37" s="43">
        <f t="shared" ref="G37:G49" si="6">C37-E37</f>
        <v>0</v>
      </c>
      <c r="H37" s="45"/>
      <c r="I37" s="108">
        <f>ROUND(+G37/E37,4)</f>
        <v>0</v>
      </c>
      <c r="J37" s="45"/>
      <c r="K37" s="45">
        <v>2710</v>
      </c>
      <c r="L37" s="45" t="s">
        <v>47</v>
      </c>
      <c r="M37" s="44">
        <f>'Balance general 2014'!I39</f>
        <v>6451464116.96</v>
      </c>
      <c r="N37" s="43"/>
      <c r="O37" s="43">
        <v>5336112030.96</v>
      </c>
      <c r="P37" s="45"/>
      <c r="Q37" s="43">
        <f>M37-O37</f>
        <v>1115352086</v>
      </c>
      <c r="S37" s="110">
        <f>ROUND(+Q37/O37,4)</f>
        <v>0.20899999999999999</v>
      </c>
    </row>
    <row r="38" spans="1:21" x14ac:dyDescent="0.2">
      <c r="A38" s="90">
        <v>1615</v>
      </c>
      <c r="B38" s="90" t="s">
        <v>53</v>
      </c>
      <c r="C38" s="92">
        <f>'Balance general 2014'!D41</f>
        <v>1706763035</v>
      </c>
      <c r="E38" s="92">
        <v>107615970</v>
      </c>
      <c r="G38" s="43">
        <f t="shared" si="6"/>
        <v>1599147065</v>
      </c>
      <c r="H38" s="45"/>
      <c r="I38" s="108">
        <f>ROUND(+G38/E38,4)</f>
        <v>14.8598</v>
      </c>
      <c r="J38" s="45"/>
      <c r="K38" s="45">
        <v>2721</v>
      </c>
      <c r="L38" s="45" t="s">
        <v>48</v>
      </c>
      <c r="M38" s="44">
        <f>'Balance general 2014'!I40</f>
        <v>2621672744</v>
      </c>
      <c r="N38" s="43"/>
      <c r="O38" s="43">
        <v>2407527217</v>
      </c>
      <c r="P38" s="45"/>
      <c r="Q38" s="43">
        <f>M38-O38</f>
        <v>214145527</v>
      </c>
      <c r="S38" s="110">
        <f>ROUND(+Q38/O38,4)</f>
        <v>8.8900000000000007E-2</v>
      </c>
    </row>
    <row r="39" spans="1:21" x14ac:dyDescent="0.2">
      <c r="A39" s="90">
        <v>1635</v>
      </c>
      <c r="B39" s="90" t="s">
        <v>54</v>
      </c>
      <c r="C39" s="92">
        <f>'Balance general 2014'!D42</f>
        <v>779264548.48000002</v>
      </c>
      <c r="E39" s="92">
        <v>736996442.48000002</v>
      </c>
      <c r="G39" s="43">
        <f t="shared" si="6"/>
        <v>42268106</v>
      </c>
      <c r="H39" s="45"/>
      <c r="I39" s="108">
        <f t="shared" ref="I39:I49" si="7">ROUND(+G39/E39,4)</f>
        <v>5.74E-2</v>
      </c>
      <c r="J39" s="45"/>
      <c r="K39" s="45"/>
      <c r="L39" s="45"/>
      <c r="M39" s="43"/>
      <c r="N39" s="43"/>
      <c r="O39" s="43"/>
      <c r="P39" s="45"/>
      <c r="Q39" s="43"/>
    </row>
    <row r="40" spans="1:21" ht="12" thickBot="1" x14ac:dyDescent="0.25">
      <c r="A40" s="90">
        <v>1640</v>
      </c>
      <c r="B40" s="90" t="s">
        <v>55</v>
      </c>
      <c r="C40" s="92">
        <f>'Balance general 2014'!D43</f>
        <v>30058036189.23</v>
      </c>
      <c r="E40" s="92">
        <v>28102887734.23</v>
      </c>
      <c r="G40" s="43">
        <f t="shared" si="6"/>
        <v>1955148455</v>
      </c>
      <c r="H40" s="45"/>
      <c r="I40" s="108">
        <f t="shared" si="7"/>
        <v>6.9599999999999995E-2</v>
      </c>
      <c r="J40" s="45"/>
      <c r="K40" s="94">
        <v>29</v>
      </c>
      <c r="L40" s="94" t="s">
        <v>32</v>
      </c>
      <c r="M40" s="42">
        <f>SUM(M41:M41)</f>
        <v>586352983</v>
      </c>
      <c r="N40" s="43"/>
      <c r="O40" s="42">
        <f>SUM(O41:O41)</f>
        <v>2139017786</v>
      </c>
      <c r="P40" s="45"/>
      <c r="Q40" s="42">
        <f>SUM(Q41:Q41)</f>
        <v>-1552664803</v>
      </c>
      <c r="S40" s="103">
        <f>ROUND(+Q40/O40,4)</f>
        <v>-0.72589999999999999</v>
      </c>
    </row>
    <row r="41" spans="1:21" ht="12" thickBot="1" x14ac:dyDescent="0.25">
      <c r="A41" s="90">
        <v>1650</v>
      </c>
      <c r="B41" s="90" t="s">
        <v>57</v>
      </c>
      <c r="C41" s="92">
        <f>'Balance general 2014'!D44</f>
        <v>291912814.20999998</v>
      </c>
      <c r="E41" s="92">
        <v>291912814.20999998</v>
      </c>
      <c r="G41" s="43">
        <f t="shared" si="6"/>
        <v>0</v>
      </c>
      <c r="H41" s="45"/>
      <c r="I41" s="108">
        <f t="shared" si="7"/>
        <v>0</v>
      </c>
      <c r="J41" s="45"/>
      <c r="K41" s="45">
        <v>2915</v>
      </c>
      <c r="L41" s="45" t="s">
        <v>105</v>
      </c>
      <c r="M41" s="43">
        <f>'Balance general 2014'!I43</f>
        <v>586352983</v>
      </c>
      <c r="N41" s="43"/>
      <c r="O41" s="112">
        <v>2139017786</v>
      </c>
      <c r="P41" s="45"/>
      <c r="Q41" s="43">
        <f>M41-O41</f>
        <v>-1552664803</v>
      </c>
      <c r="S41" s="110">
        <f>ROUND(+Q41/O41,4)</f>
        <v>-0.72589999999999999</v>
      </c>
    </row>
    <row r="42" spans="1:21" ht="12" thickBot="1" x14ac:dyDescent="0.25">
      <c r="A42" s="90">
        <v>1655</v>
      </c>
      <c r="B42" s="90" t="s">
        <v>58</v>
      </c>
      <c r="C42" s="92">
        <f>'Balance general 2014'!D45</f>
        <v>2851603617.6900001</v>
      </c>
      <c r="E42" s="92">
        <v>2478351038.2600002</v>
      </c>
      <c r="G42" s="43">
        <f t="shared" si="6"/>
        <v>373252579.42999983</v>
      </c>
      <c r="H42" s="45"/>
      <c r="I42" s="108">
        <f t="shared" si="7"/>
        <v>0.15060000000000001</v>
      </c>
      <c r="J42" s="45"/>
      <c r="K42" s="45"/>
      <c r="L42" s="94" t="s">
        <v>56</v>
      </c>
      <c r="M42" s="116">
        <f>+M12+M31</f>
        <v>13120937884.889999</v>
      </c>
      <c r="N42" s="43"/>
      <c r="O42" s="46">
        <f>+O12+O31</f>
        <v>14766664860.359999</v>
      </c>
      <c r="P42" s="45"/>
      <c r="Q42" s="116">
        <f>+Q12+Q31</f>
        <v>-1645726975.4699998</v>
      </c>
      <c r="S42" s="117">
        <f>ROUND(+Q42/O42,4)</f>
        <v>-0.1114</v>
      </c>
    </row>
    <row r="43" spans="1:21" ht="12" thickBot="1" x14ac:dyDescent="0.25">
      <c r="A43" s="90">
        <v>1660</v>
      </c>
      <c r="B43" s="90" t="s">
        <v>59</v>
      </c>
      <c r="C43" s="92">
        <f>'Balance general 2014'!D46</f>
        <v>6506260469.9799995</v>
      </c>
      <c r="E43" s="92">
        <v>6107334468.5699997</v>
      </c>
      <c r="G43" s="43">
        <f t="shared" si="6"/>
        <v>398926001.40999985</v>
      </c>
      <c r="H43" s="45"/>
      <c r="I43" s="108">
        <f t="shared" si="7"/>
        <v>6.5299999999999997E-2</v>
      </c>
      <c r="J43" s="45"/>
      <c r="K43" s="45"/>
      <c r="L43" s="94"/>
      <c r="M43" s="46"/>
      <c r="N43" s="43"/>
      <c r="O43" s="46"/>
      <c r="P43" s="45"/>
      <c r="Q43" s="46"/>
      <c r="S43" s="107"/>
    </row>
    <row r="44" spans="1:21" ht="12" thickBot="1" x14ac:dyDescent="0.25">
      <c r="A44" s="90">
        <v>1665</v>
      </c>
      <c r="B44" s="90" t="s">
        <v>61</v>
      </c>
      <c r="C44" s="92">
        <f>'Balance general 2014'!D47</f>
        <v>4563150539.9700003</v>
      </c>
      <c r="E44" s="92">
        <v>3952119407.3099999</v>
      </c>
      <c r="G44" s="43">
        <f t="shared" si="6"/>
        <v>611031132.66000032</v>
      </c>
      <c r="H44" s="45"/>
      <c r="I44" s="108">
        <f t="shared" si="7"/>
        <v>0.15459999999999999</v>
      </c>
      <c r="J44" s="45"/>
      <c r="K44" s="45"/>
      <c r="L44" s="97" t="s">
        <v>60</v>
      </c>
      <c r="M44" s="46">
        <f>+M45</f>
        <v>114934641177.73999</v>
      </c>
      <c r="N44" s="43"/>
      <c r="O44" s="46">
        <f>+O45</f>
        <v>107908995300.5</v>
      </c>
      <c r="P44" s="45"/>
      <c r="Q44" s="118">
        <f>+Q45</f>
        <v>7025645877.2400093</v>
      </c>
      <c r="S44" s="107">
        <f t="shared" ref="S44:S50" si="8">ROUND(+Q44/O44,4)</f>
        <v>6.5100000000000005E-2</v>
      </c>
    </row>
    <row r="45" spans="1:21" ht="12" thickBot="1" x14ac:dyDescent="0.25">
      <c r="A45" s="90">
        <v>1670</v>
      </c>
      <c r="B45" s="90" t="s">
        <v>64</v>
      </c>
      <c r="C45" s="92">
        <f>'Balance general 2014'!D48</f>
        <v>9421574364.1900005</v>
      </c>
      <c r="E45" s="92">
        <v>8880496121.5599995</v>
      </c>
      <c r="G45" s="43">
        <f t="shared" si="6"/>
        <v>541078242.63000107</v>
      </c>
      <c r="H45" s="45"/>
      <c r="I45" s="108">
        <f t="shared" si="7"/>
        <v>6.0900000000000003E-2</v>
      </c>
      <c r="J45" s="45"/>
      <c r="K45" s="94">
        <v>32</v>
      </c>
      <c r="L45" s="94" t="s">
        <v>62</v>
      </c>
      <c r="M45" s="42">
        <f>SUM(M46:M50)</f>
        <v>114934641177.73999</v>
      </c>
      <c r="N45" s="43"/>
      <c r="O45" s="42">
        <f>SUM(O46:O50)</f>
        <v>107908995300.5</v>
      </c>
      <c r="P45" s="45"/>
      <c r="Q45" s="119">
        <f>SUM(Q46:Q50)</f>
        <v>7025645877.2400093</v>
      </c>
      <c r="S45" s="103">
        <f t="shared" si="8"/>
        <v>6.5100000000000005E-2</v>
      </c>
      <c r="U45" s="120"/>
    </row>
    <row r="46" spans="1:21" x14ac:dyDescent="0.2">
      <c r="A46" s="90">
        <v>1675</v>
      </c>
      <c r="B46" s="90" t="s">
        <v>66</v>
      </c>
      <c r="C46" s="92">
        <f>'Balance general 2014'!D49</f>
        <v>1051342531.8</v>
      </c>
      <c r="E46" s="92">
        <v>1061488074.47</v>
      </c>
      <c r="G46" s="43">
        <f t="shared" si="6"/>
        <v>-10145542.670000076</v>
      </c>
      <c r="H46" s="45"/>
      <c r="I46" s="108">
        <f t="shared" si="7"/>
        <v>-9.5999999999999992E-3</v>
      </c>
      <c r="J46" s="45"/>
      <c r="K46" s="45">
        <v>3208</v>
      </c>
      <c r="L46" s="45" t="s">
        <v>65</v>
      </c>
      <c r="M46" s="43">
        <f>'Balance general 2014'!I51</f>
        <v>56136179091.190002</v>
      </c>
      <c r="N46" s="43"/>
      <c r="O46" s="43">
        <v>52643523955.389999</v>
      </c>
      <c r="P46" s="45"/>
      <c r="Q46" s="43">
        <f>M46-O46</f>
        <v>3492655135.8000031</v>
      </c>
      <c r="S46" s="110">
        <f t="shared" si="8"/>
        <v>6.6299999999999998E-2</v>
      </c>
      <c r="U46" s="92"/>
    </row>
    <row r="47" spans="1:21" x14ac:dyDescent="0.2">
      <c r="A47" s="90">
        <v>1680</v>
      </c>
      <c r="B47" s="90" t="s">
        <v>68</v>
      </c>
      <c r="C47" s="92">
        <f>'Balance general 2014'!D50</f>
        <v>206250241.91</v>
      </c>
      <c r="E47" s="92">
        <v>207389909.86000001</v>
      </c>
      <c r="G47" s="43">
        <f t="shared" si="6"/>
        <v>-1139667.9500000179</v>
      </c>
      <c r="H47" s="45"/>
      <c r="I47" s="108">
        <f t="shared" si="7"/>
        <v>-5.4999999999999997E-3</v>
      </c>
      <c r="J47" s="45"/>
      <c r="K47" s="45">
        <v>3230</v>
      </c>
      <c r="L47" s="45" t="s">
        <v>67</v>
      </c>
      <c r="M47" s="43">
        <f>'Balance general 2014'!I52</f>
        <v>7171887866.7699995</v>
      </c>
      <c r="N47" s="43"/>
      <c r="O47" s="43">
        <f>+'Estado de Actividad COMP'!E73</f>
        <v>3492655135.7999945</v>
      </c>
      <c r="P47" s="45"/>
      <c r="Q47" s="43">
        <f>M47-O47</f>
        <v>3679232730.970005</v>
      </c>
      <c r="S47" s="110">
        <f t="shared" si="8"/>
        <v>1.0533999999999999</v>
      </c>
    </row>
    <row r="48" spans="1:21" x14ac:dyDescent="0.2">
      <c r="A48" s="90">
        <v>1685</v>
      </c>
      <c r="B48" s="90" t="s">
        <v>70</v>
      </c>
      <c r="C48" s="92">
        <f>'Balance general 2014'!D51</f>
        <v>-20568177549.220001</v>
      </c>
      <c r="E48" s="92">
        <v>-18357312528.169998</v>
      </c>
      <c r="G48" s="43">
        <f t="shared" si="6"/>
        <v>-2210865021.0500031</v>
      </c>
      <c r="H48" s="45"/>
      <c r="I48" s="108">
        <f t="shared" si="7"/>
        <v>0.12039999999999999</v>
      </c>
      <c r="J48" s="45"/>
      <c r="K48" s="45">
        <v>3235</v>
      </c>
      <c r="L48" s="45" t="s">
        <v>69</v>
      </c>
      <c r="M48" s="43">
        <f>'Balance general 2014'!I53</f>
        <v>1696176361</v>
      </c>
      <c r="N48" s="43"/>
      <c r="O48" s="43">
        <v>1674804361</v>
      </c>
      <c r="P48" s="45"/>
      <c r="Q48" s="43">
        <f>M48-O48</f>
        <v>21372000</v>
      </c>
      <c r="S48" s="110">
        <f t="shared" si="8"/>
        <v>1.2800000000000001E-2</v>
      </c>
    </row>
    <row r="49" spans="1:23" x14ac:dyDescent="0.2">
      <c r="A49" s="90">
        <v>1695</v>
      </c>
      <c r="B49" s="90" t="s">
        <v>72</v>
      </c>
      <c r="C49" s="92">
        <f>'Balance general 2014'!D52</f>
        <v>-76106826</v>
      </c>
      <c r="E49" s="92">
        <v>-76106826</v>
      </c>
      <c r="G49" s="43">
        <f t="shared" si="6"/>
        <v>0</v>
      </c>
      <c r="H49" s="45"/>
      <c r="I49" s="108">
        <f t="shared" si="7"/>
        <v>0</v>
      </c>
      <c r="J49" s="45"/>
      <c r="K49" s="45">
        <v>3240</v>
      </c>
      <c r="L49" s="45" t="s">
        <v>71</v>
      </c>
      <c r="M49" s="43">
        <f>'Balance general 2014'!I54</f>
        <v>49495364458.779999</v>
      </c>
      <c r="N49" s="43"/>
      <c r="O49" s="43">
        <v>49538820385.309998</v>
      </c>
      <c r="P49" s="45"/>
      <c r="Q49" s="43">
        <f>M49-O49</f>
        <v>-43455926.529998779</v>
      </c>
      <c r="S49" s="110">
        <f t="shared" si="8"/>
        <v>-8.9999999999999998E-4</v>
      </c>
      <c r="T49" s="121"/>
    </row>
    <row r="50" spans="1:23" x14ac:dyDescent="0.2">
      <c r="G50" s="43"/>
      <c r="H50" s="45"/>
      <c r="I50" s="45"/>
      <c r="J50" s="45"/>
      <c r="K50" s="45">
        <v>3255</v>
      </c>
      <c r="L50" s="45" t="s">
        <v>73</v>
      </c>
      <c r="M50" s="43">
        <f>'Balance general 2014'!I55</f>
        <v>435033400</v>
      </c>
      <c r="N50" s="43"/>
      <c r="O50" s="43">
        <v>559191463</v>
      </c>
      <c r="P50" s="45"/>
      <c r="Q50" s="43">
        <f>M50-O50</f>
        <v>-124158063</v>
      </c>
      <c r="S50" s="110">
        <f t="shared" si="8"/>
        <v>-0.222</v>
      </c>
      <c r="T50" s="121"/>
      <c r="U50" s="121"/>
      <c r="V50" s="121"/>
    </row>
    <row r="51" spans="1:23" ht="12" thickBot="1" x14ac:dyDescent="0.25">
      <c r="A51" s="100">
        <v>19</v>
      </c>
      <c r="B51" s="100" t="s">
        <v>74</v>
      </c>
      <c r="C51" s="102">
        <f>SUM(C52:C58)</f>
        <v>54322478795.510002</v>
      </c>
      <c r="E51" s="102">
        <f>SUM(E52:E58)</f>
        <v>53870981937.199997</v>
      </c>
      <c r="G51" s="42">
        <f>SUM(G52:G58)</f>
        <v>451496858.31000137</v>
      </c>
      <c r="H51" s="45"/>
      <c r="I51" s="106">
        <f>ROUND(+G51/E51,4)</f>
        <v>8.3999999999999995E-3</v>
      </c>
      <c r="J51" s="45"/>
      <c r="K51" s="45"/>
      <c r="L51" s="43"/>
      <c r="M51" s="43"/>
      <c r="N51" s="43"/>
      <c r="O51" s="43"/>
      <c r="P51" s="45"/>
      <c r="Q51" s="45"/>
      <c r="T51" s="121"/>
      <c r="U51" s="121"/>
      <c r="V51" s="121"/>
    </row>
    <row r="52" spans="1:23" x14ac:dyDescent="0.2">
      <c r="A52" s="90">
        <v>1910</v>
      </c>
      <c r="B52" s="90" t="s">
        <v>76</v>
      </c>
      <c r="C52" s="92">
        <f>'Balance general 2014'!D54</f>
        <v>1134507590.73</v>
      </c>
      <c r="E52" s="92">
        <v>942364093.66999996</v>
      </c>
      <c r="G52" s="43">
        <f>C52-E52</f>
        <v>192143497.06000006</v>
      </c>
      <c r="H52" s="45"/>
      <c r="I52" s="108">
        <f t="shared" ref="I52:I59" si="9">ROUND(+G52/E52,4)</f>
        <v>0.2039</v>
      </c>
      <c r="J52" s="45"/>
      <c r="K52" s="45"/>
      <c r="L52" s="45"/>
      <c r="M52" s="43"/>
      <c r="N52" s="43"/>
      <c r="O52" s="43"/>
      <c r="P52" s="45"/>
      <c r="Q52" s="45"/>
      <c r="T52" s="121"/>
      <c r="U52" s="121"/>
      <c r="V52" s="121"/>
    </row>
    <row r="53" spans="1:23" x14ac:dyDescent="0.2">
      <c r="A53" s="90">
        <v>1915</v>
      </c>
      <c r="B53" s="90" t="s">
        <v>77</v>
      </c>
      <c r="C53" s="92">
        <f>'Balance general 2014'!D55</f>
        <v>0</v>
      </c>
      <c r="E53" s="92">
        <v>42935318</v>
      </c>
      <c r="G53" s="43">
        <f t="shared" ref="G53:G54" si="10">C53-E53</f>
        <v>-42935318</v>
      </c>
      <c r="H53" s="45"/>
      <c r="I53" s="108">
        <f t="shared" si="9"/>
        <v>-1</v>
      </c>
      <c r="J53" s="45"/>
      <c r="K53" s="45"/>
      <c r="L53" s="45"/>
      <c r="M53" s="43"/>
      <c r="N53" s="43"/>
      <c r="O53" s="145"/>
      <c r="P53" s="45"/>
      <c r="Q53" s="45"/>
      <c r="T53" s="121"/>
      <c r="U53" s="121"/>
      <c r="V53" s="121"/>
    </row>
    <row r="54" spans="1:23" x14ac:dyDescent="0.2">
      <c r="A54" s="90">
        <v>1920</v>
      </c>
      <c r="B54" s="90" t="s">
        <v>202</v>
      </c>
      <c r="C54" s="92">
        <f>+'Balance general 2014'!D56</f>
        <v>408034794</v>
      </c>
      <c r="E54" s="92">
        <v>408034794</v>
      </c>
      <c r="G54" s="43">
        <f t="shared" si="10"/>
        <v>0</v>
      </c>
      <c r="H54" s="45"/>
      <c r="I54" s="108">
        <f t="shared" si="9"/>
        <v>0</v>
      </c>
      <c r="J54" s="45"/>
      <c r="K54" s="45"/>
      <c r="L54" s="45"/>
      <c r="M54" s="43"/>
      <c r="N54" s="43"/>
      <c r="O54" s="142"/>
      <c r="P54" s="45"/>
      <c r="Q54" s="45"/>
      <c r="T54" s="121"/>
      <c r="U54" s="121"/>
      <c r="V54" s="121"/>
    </row>
    <row r="55" spans="1:23" x14ac:dyDescent="0.2">
      <c r="A55" s="90">
        <v>1960</v>
      </c>
      <c r="B55" s="90" t="s">
        <v>78</v>
      </c>
      <c r="C55" s="92">
        <f>'Balance general 2014'!D57</f>
        <v>2562414928.6100001</v>
      </c>
      <c r="E55" s="92">
        <v>2316434186.02</v>
      </c>
      <c r="G55" s="43">
        <f t="shared" ref="G55:G58" si="11">C55-E55</f>
        <v>245980742.59000015</v>
      </c>
      <c r="H55" s="45"/>
      <c r="I55" s="108">
        <f t="shared" si="9"/>
        <v>0.1062</v>
      </c>
      <c r="J55" s="45"/>
      <c r="K55" s="45"/>
      <c r="L55" s="45"/>
      <c r="M55" s="43"/>
      <c r="N55" s="43"/>
      <c r="O55" s="43"/>
      <c r="P55" s="45"/>
      <c r="Q55" s="45"/>
      <c r="T55" s="121"/>
      <c r="U55" s="121"/>
      <c r="V55" s="121"/>
    </row>
    <row r="56" spans="1:23" x14ac:dyDescent="0.2">
      <c r="A56" s="90">
        <v>1970</v>
      </c>
      <c r="B56" s="90" t="s">
        <v>79</v>
      </c>
      <c r="C56" s="92">
        <f>'Balance general 2014'!D58</f>
        <v>1756475440.21</v>
      </c>
      <c r="E56" s="92">
        <v>1883250130.21</v>
      </c>
      <c r="G56" s="43">
        <f t="shared" si="11"/>
        <v>-126774690</v>
      </c>
      <c r="H56" s="45"/>
      <c r="I56" s="108">
        <f t="shared" si="9"/>
        <v>-6.7299999999999999E-2</v>
      </c>
      <c r="J56" s="45"/>
      <c r="K56" s="45"/>
      <c r="L56" s="45"/>
      <c r="M56" s="43"/>
      <c r="N56" s="43"/>
      <c r="O56" s="43"/>
      <c r="P56" s="45"/>
      <c r="Q56" s="45"/>
      <c r="T56" s="121"/>
      <c r="U56" s="121"/>
      <c r="V56" s="121"/>
    </row>
    <row r="57" spans="1:23" x14ac:dyDescent="0.2">
      <c r="A57" s="90">
        <v>1975</v>
      </c>
      <c r="B57" s="90" t="s">
        <v>80</v>
      </c>
      <c r="C57" s="92">
        <f>'Balance general 2014'!D59</f>
        <v>-1034318416.8200001</v>
      </c>
      <c r="E57" s="92">
        <v>-1260856970.01</v>
      </c>
      <c r="G57" s="43">
        <f t="shared" si="11"/>
        <v>226538553.18999994</v>
      </c>
      <c r="H57" s="45"/>
      <c r="I57" s="108">
        <f t="shared" si="9"/>
        <v>-0.1797</v>
      </c>
      <c r="J57" s="45"/>
      <c r="K57" s="45"/>
      <c r="L57" s="45"/>
      <c r="M57" s="43"/>
      <c r="N57" s="43"/>
      <c r="O57" s="43"/>
      <c r="P57" s="45"/>
      <c r="Q57" s="45"/>
      <c r="T57" s="121"/>
      <c r="U57" s="121"/>
      <c r="V57" s="121"/>
    </row>
    <row r="58" spans="1:23" x14ac:dyDescent="0.2">
      <c r="A58" s="90">
        <v>1999</v>
      </c>
      <c r="B58" s="90" t="s">
        <v>81</v>
      </c>
      <c r="C58" s="92">
        <f>'Balance general 2014'!D60</f>
        <v>49495364458.779999</v>
      </c>
      <c r="E58" s="92">
        <v>49538820385.309998</v>
      </c>
      <c r="G58" s="43">
        <f t="shared" si="11"/>
        <v>-43455926.529998779</v>
      </c>
      <c r="H58" s="45"/>
      <c r="I58" s="108">
        <f t="shared" si="9"/>
        <v>-8.9999999999999998E-4</v>
      </c>
      <c r="J58" s="45"/>
      <c r="K58" s="45"/>
      <c r="L58" s="45"/>
      <c r="M58" s="43"/>
      <c r="N58" s="43"/>
      <c r="O58" s="43"/>
      <c r="P58" s="45"/>
      <c r="Q58" s="45"/>
      <c r="T58" s="121"/>
      <c r="U58" s="121"/>
      <c r="V58" s="121"/>
    </row>
    <row r="59" spans="1:23" ht="12" thickBot="1" x14ac:dyDescent="0.25">
      <c r="B59" s="100" t="s">
        <v>82</v>
      </c>
      <c r="C59" s="102">
        <f>+C12+C26</f>
        <v>128055579062.63002</v>
      </c>
      <c r="E59" s="102">
        <f>+E12+E26</f>
        <v>122675660160.85001</v>
      </c>
      <c r="G59" s="42">
        <f>+C59-E59</f>
        <v>5379918901.780014</v>
      </c>
      <c r="H59" s="45"/>
      <c r="I59" s="106">
        <f t="shared" si="9"/>
        <v>4.3900000000000002E-2</v>
      </c>
      <c r="J59" s="45"/>
      <c r="K59" s="45"/>
      <c r="L59" s="94" t="s">
        <v>83</v>
      </c>
      <c r="M59" s="42">
        <f>M44+M42</f>
        <v>128055579062.62999</v>
      </c>
      <c r="N59" s="43"/>
      <c r="O59" s="42">
        <f>O44+O42</f>
        <v>122675660160.86</v>
      </c>
      <c r="P59" s="45"/>
      <c r="Q59" s="42">
        <f>Q44+Q42</f>
        <v>5379918901.77001</v>
      </c>
      <c r="R59" s="92"/>
      <c r="S59" s="103">
        <f>ROUND(+Q59/O59,4)</f>
        <v>4.3900000000000002E-2</v>
      </c>
      <c r="T59" s="121"/>
      <c r="U59" s="121"/>
      <c r="V59" s="121"/>
      <c r="W59" s="243"/>
    </row>
    <row r="60" spans="1:23" x14ac:dyDescent="0.2">
      <c r="J60" s="45"/>
      <c r="K60" s="45"/>
      <c r="L60" s="45"/>
      <c r="M60" s="43"/>
      <c r="N60" s="43"/>
      <c r="O60" s="43"/>
      <c r="P60" s="45"/>
      <c r="Q60" s="45"/>
      <c r="T60" s="121"/>
      <c r="U60" s="121"/>
      <c r="V60" s="121"/>
    </row>
    <row r="61" spans="1:23" x14ac:dyDescent="0.2">
      <c r="E61" s="123"/>
      <c r="G61" s="43"/>
      <c r="H61" s="45"/>
      <c r="I61" s="45"/>
      <c r="J61" s="45"/>
      <c r="K61" s="45"/>
      <c r="L61" s="45"/>
      <c r="M61" s="43"/>
      <c r="N61" s="43"/>
      <c r="O61" s="43"/>
      <c r="P61" s="45"/>
      <c r="Q61" s="45"/>
      <c r="T61" s="121"/>
      <c r="U61" s="121"/>
      <c r="V61" s="121"/>
    </row>
    <row r="62" spans="1:23" x14ac:dyDescent="0.2">
      <c r="E62" s="123"/>
      <c r="G62" s="43"/>
      <c r="H62" s="45"/>
      <c r="I62" s="45"/>
      <c r="J62" s="45"/>
      <c r="K62" s="45"/>
      <c r="L62" s="45"/>
      <c r="M62" s="43"/>
      <c r="N62" s="43"/>
      <c r="O62" s="43"/>
      <c r="P62" s="45"/>
      <c r="Q62" s="45"/>
      <c r="T62" s="121"/>
      <c r="U62" s="121"/>
      <c r="V62" s="121"/>
    </row>
    <row r="63" spans="1:23" x14ac:dyDescent="0.2">
      <c r="E63" s="123"/>
      <c r="G63" s="43"/>
      <c r="H63" s="45"/>
      <c r="I63" s="45"/>
      <c r="J63" s="45"/>
      <c r="K63" s="45"/>
      <c r="L63" s="45"/>
      <c r="M63" s="43"/>
      <c r="N63" s="43"/>
      <c r="O63" s="43"/>
      <c r="P63" s="45"/>
      <c r="Q63" s="45"/>
      <c r="T63" s="121"/>
      <c r="U63" s="121"/>
      <c r="V63" s="121"/>
    </row>
    <row r="64" spans="1:23" x14ac:dyDescent="0.2">
      <c r="E64" s="123"/>
      <c r="G64" s="43"/>
      <c r="H64" s="45"/>
      <c r="I64" s="45"/>
      <c r="J64" s="45"/>
      <c r="K64" s="45"/>
      <c r="L64" s="45"/>
      <c r="M64" s="43"/>
      <c r="N64" s="43"/>
      <c r="O64" s="43"/>
      <c r="P64" s="45"/>
      <c r="Q64" s="45"/>
      <c r="T64" s="121"/>
      <c r="U64" s="121"/>
      <c r="V64" s="121"/>
    </row>
    <row r="65" spans="1:22" x14ac:dyDescent="0.2">
      <c r="E65" s="123"/>
      <c r="G65" s="43"/>
      <c r="H65" s="45"/>
      <c r="I65" s="45"/>
      <c r="J65" s="45"/>
      <c r="K65" s="45"/>
      <c r="L65" s="45"/>
      <c r="M65" s="43"/>
      <c r="N65" s="43"/>
      <c r="O65" s="43"/>
      <c r="P65" s="45"/>
      <c r="Q65" s="45"/>
      <c r="T65" s="121"/>
      <c r="U65" s="121"/>
      <c r="V65" s="121"/>
    </row>
    <row r="66" spans="1:22" x14ac:dyDescent="0.2">
      <c r="E66" s="123"/>
      <c r="G66" s="43"/>
      <c r="H66" s="45"/>
      <c r="I66" s="45"/>
      <c r="J66" s="45"/>
      <c r="K66" s="45"/>
      <c r="L66" s="45"/>
      <c r="M66" s="43"/>
      <c r="N66" s="43"/>
      <c r="O66" s="43"/>
      <c r="P66" s="45"/>
      <c r="Q66" s="45"/>
      <c r="T66" s="121"/>
      <c r="U66" s="121"/>
      <c r="V66" s="121"/>
    </row>
    <row r="67" spans="1:22" x14ac:dyDescent="0.2">
      <c r="E67" s="123"/>
      <c r="G67" s="43"/>
      <c r="H67" s="45"/>
      <c r="I67" s="45"/>
      <c r="J67" s="45"/>
      <c r="K67" s="45"/>
      <c r="L67" s="45"/>
      <c r="M67" s="43"/>
      <c r="N67" s="43"/>
      <c r="O67" s="43"/>
      <c r="P67" s="45"/>
      <c r="Q67" s="45"/>
      <c r="T67" s="121"/>
      <c r="U67" s="121"/>
      <c r="V67" s="121"/>
    </row>
    <row r="68" spans="1:22" x14ac:dyDescent="0.2">
      <c r="A68" s="124"/>
      <c r="B68" s="100" t="s">
        <v>84</v>
      </c>
      <c r="C68" s="125">
        <f>C69+C70+C71</f>
        <v>0</v>
      </c>
      <c r="E68" s="125">
        <f>E69+E70+E71</f>
        <v>0</v>
      </c>
      <c r="G68" s="47">
        <f>G69+G70+G71</f>
        <v>3.337860107421875E-6</v>
      </c>
      <c r="H68" s="45"/>
      <c r="I68" s="126">
        <v>0</v>
      </c>
      <c r="J68" s="45"/>
      <c r="K68" s="98"/>
      <c r="L68" s="94" t="s">
        <v>85</v>
      </c>
      <c r="M68" s="47">
        <f>M69+M70+M71</f>
        <v>0</v>
      </c>
      <c r="N68" s="43"/>
      <c r="O68" s="47">
        <f>O69+O70+O71</f>
        <v>0</v>
      </c>
      <c r="P68" s="45"/>
      <c r="Q68" s="47">
        <f>Q69+Q70+Q71</f>
        <v>0</v>
      </c>
      <c r="S68" s="122">
        <v>0</v>
      </c>
      <c r="T68" s="121"/>
      <c r="U68" s="121"/>
      <c r="V68" s="121"/>
    </row>
    <row r="69" spans="1:22" x14ac:dyDescent="0.2">
      <c r="A69" s="124">
        <v>81</v>
      </c>
      <c r="B69" s="90" t="s">
        <v>86</v>
      </c>
      <c r="C69" s="92">
        <f>'Balance general 2014'!D70</f>
        <v>27066064009.5</v>
      </c>
      <c r="E69" s="92">
        <v>25506974097.5</v>
      </c>
      <c r="G69" s="43">
        <f>C69-E69</f>
        <v>1559089912</v>
      </c>
      <c r="H69" s="45"/>
      <c r="I69" s="108">
        <f>ROUND(+G69/E69,4)</f>
        <v>6.1100000000000002E-2</v>
      </c>
      <c r="J69" s="45"/>
      <c r="K69" s="98">
        <v>91</v>
      </c>
      <c r="L69" s="45" t="s">
        <v>88</v>
      </c>
      <c r="M69" s="43">
        <f>'Balance general 2014'!I70</f>
        <v>11806393807.68</v>
      </c>
      <c r="N69" s="43"/>
      <c r="O69" s="109">
        <v>13457665653.68</v>
      </c>
      <c r="P69" s="45"/>
      <c r="Q69" s="43">
        <f>M69-O69</f>
        <v>-1651271846</v>
      </c>
      <c r="S69" s="110">
        <f>ROUND(+Q69/O69,4)</f>
        <v>-0.1227</v>
      </c>
      <c r="T69" s="121"/>
      <c r="U69" s="121"/>
      <c r="V69" s="121"/>
    </row>
    <row r="70" spans="1:22" x14ac:dyDescent="0.2">
      <c r="A70" s="124">
        <v>83</v>
      </c>
      <c r="B70" s="90" t="s">
        <v>90</v>
      </c>
      <c r="C70" s="92">
        <f>+'Balance general 2014'!D71</f>
        <v>993492797.35000002</v>
      </c>
      <c r="E70" s="92">
        <v>1013124307.83</v>
      </c>
      <c r="G70" s="92">
        <f>C70-E70</f>
        <v>-19631510.480000019</v>
      </c>
      <c r="I70" s="110">
        <f>ROUND(+G70/E70,4)</f>
        <v>-1.9400000000000001E-2</v>
      </c>
      <c r="K70" s="98">
        <v>93</v>
      </c>
      <c r="L70" s="45" t="s">
        <v>92</v>
      </c>
      <c r="M70" s="43">
        <f>'Balance general 2014'!I71</f>
        <v>1164526415</v>
      </c>
      <c r="N70" s="43"/>
      <c r="O70" s="109">
        <v>4602627480</v>
      </c>
      <c r="P70" s="45"/>
      <c r="Q70" s="43">
        <f>M70-O70</f>
        <v>-3438101065</v>
      </c>
      <c r="S70" s="110">
        <f>ROUND(+Q70/O70,4)</f>
        <v>-0.747</v>
      </c>
      <c r="T70" s="121"/>
      <c r="U70" s="121" t="s">
        <v>106</v>
      </c>
      <c r="V70" s="121"/>
    </row>
    <row r="71" spans="1:22" x14ac:dyDescent="0.2">
      <c r="A71" s="124">
        <v>89</v>
      </c>
      <c r="B71" s="90" t="s">
        <v>94</v>
      </c>
      <c r="C71" s="92">
        <f>'Balance general 2014'!D72</f>
        <v>-28059556806.849998</v>
      </c>
      <c r="E71" s="92">
        <v>-26520098405.330002</v>
      </c>
      <c r="G71" s="92">
        <f>C71-E71</f>
        <v>-1539458401.5199966</v>
      </c>
      <c r="I71" s="110">
        <f>ROUND(+G71/E71,4)</f>
        <v>5.8000000000000003E-2</v>
      </c>
      <c r="K71" s="98">
        <v>99</v>
      </c>
      <c r="L71" s="45" t="s">
        <v>95</v>
      </c>
      <c r="M71" s="43">
        <f>'Balance general 2014'!I72</f>
        <v>-12970920222.68</v>
      </c>
      <c r="N71" s="43"/>
      <c r="O71" s="109">
        <v>-18060293133.68</v>
      </c>
      <c r="P71" s="45"/>
      <c r="Q71" s="43">
        <f>M71-O71</f>
        <v>5089372911</v>
      </c>
      <c r="S71" s="110">
        <f>ROUND(+Q71/O71,4)</f>
        <v>-0.28179999999999999</v>
      </c>
      <c r="U71" s="121"/>
      <c r="V71" s="121"/>
    </row>
    <row r="72" spans="1:22" x14ac:dyDescent="0.2">
      <c r="A72" s="124"/>
      <c r="I72" s="110"/>
      <c r="K72" s="124"/>
      <c r="Q72" s="92"/>
      <c r="S72" s="110"/>
      <c r="U72" s="121"/>
      <c r="V72" s="121"/>
    </row>
    <row r="73" spans="1:22" x14ac:dyDescent="0.2">
      <c r="A73" s="236"/>
      <c r="B73" s="229"/>
      <c r="C73" s="111"/>
      <c r="D73" s="111"/>
      <c r="E73" s="111"/>
      <c r="F73" s="111"/>
      <c r="G73" s="111"/>
      <c r="H73" s="229"/>
      <c r="I73" s="110"/>
      <c r="J73" s="229"/>
      <c r="K73" s="236"/>
      <c r="L73" s="229"/>
      <c r="M73" s="111"/>
      <c r="N73" s="111"/>
      <c r="O73" s="111"/>
      <c r="Q73" s="92"/>
      <c r="S73" s="110"/>
      <c r="U73" s="121"/>
      <c r="V73" s="121"/>
    </row>
    <row r="74" spans="1:22" x14ac:dyDescent="0.2">
      <c r="A74" s="236"/>
      <c r="B74" s="229"/>
      <c r="C74" s="111"/>
      <c r="D74" s="111"/>
      <c r="E74" s="111"/>
      <c r="F74" s="111"/>
      <c r="G74" s="111"/>
      <c r="H74" s="229"/>
      <c r="I74" s="110"/>
      <c r="J74" s="229"/>
      <c r="K74" s="236"/>
      <c r="L74" s="229"/>
      <c r="M74" s="111"/>
      <c r="N74" s="111"/>
      <c r="O74" s="111"/>
      <c r="Q74" s="92"/>
      <c r="S74" s="110"/>
      <c r="U74" s="121"/>
      <c r="V74" s="121"/>
    </row>
    <row r="75" spans="1:22" ht="12" x14ac:dyDescent="0.2">
      <c r="A75" s="236"/>
      <c r="B75" s="231"/>
      <c r="C75" s="111"/>
      <c r="D75" s="111"/>
      <c r="E75" s="111"/>
      <c r="F75" s="111"/>
      <c r="G75" s="111"/>
      <c r="H75" s="229"/>
      <c r="I75" s="110"/>
      <c r="J75" s="229"/>
      <c r="K75" s="236"/>
      <c r="L75" s="230"/>
      <c r="M75" s="237"/>
      <c r="N75" s="111"/>
      <c r="O75" s="111"/>
      <c r="Q75" s="92"/>
      <c r="S75" s="110"/>
      <c r="U75" s="121"/>
      <c r="V75" s="121"/>
    </row>
    <row r="76" spans="1:22" ht="12" x14ac:dyDescent="0.2">
      <c r="A76" s="236"/>
      <c r="B76" s="231" t="s">
        <v>286</v>
      </c>
      <c r="C76" s="111"/>
      <c r="D76" s="111"/>
      <c r="E76" s="238"/>
      <c r="F76" s="111"/>
      <c r="G76" s="111"/>
      <c r="H76" s="229"/>
      <c r="I76" s="110"/>
      <c r="J76" s="229"/>
      <c r="K76" s="236"/>
      <c r="L76" s="226" t="s">
        <v>289</v>
      </c>
      <c r="M76" s="227"/>
      <c r="N76" s="111"/>
      <c r="O76" s="111"/>
      <c r="Q76" s="92"/>
      <c r="S76" s="110"/>
      <c r="U76" s="121"/>
      <c r="V76" s="121"/>
    </row>
    <row r="77" spans="1:22" ht="12.75" x14ac:dyDescent="0.2">
      <c r="A77" s="236"/>
      <c r="B77" s="245" t="s">
        <v>267</v>
      </c>
      <c r="C77" s="111"/>
      <c r="D77" s="111"/>
      <c r="E77" s="111"/>
      <c r="F77" s="111"/>
      <c r="G77" s="111"/>
      <c r="H77" s="229"/>
      <c r="I77" s="110"/>
      <c r="J77" s="229"/>
      <c r="K77" s="236"/>
      <c r="L77" s="247" t="s">
        <v>269</v>
      </c>
      <c r="M77" s="235"/>
      <c r="N77" s="111"/>
      <c r="O77" s="111"/>
      <c r="Q77" s="92"/>
      <c r="S77" s="110"/>
      <c r="U77" s="121"/>
      <c r="V77" s="121"/>
    </row>
    <row r="78" spans="1:22" ht="12.75" x14ac:dyDescent="0.2">
      <c r="A78" s="236"/>
      <c r="B78" s="246" t="s">
        <v>268</v>
      </c>
      <c r="C78" s="111"/>
      <c r="D78" s="111"/>
      <c r="E78" s="111"/>
      <c r="F78" s="111"/>
      <c r="G78" s="111"/>
      <c r="H78" s="229"/>
      <c r="I78" s="110"/>
      <c r="J78" s="229"/>
      <c r="K78" s="236"/>
      <c r="L78" s="248" t="s">
        <v>287</v>
      </c>
      <c r="M78" s="227"/>
      <c r="N78" s="137"/>
      <c r="O78" s="234"/>
      <c r="P78" s="137"/>
      <c r="Q78" s="137"/>
      <c r="S78" s="110"/>
      <c r="U78" s="121"/>
      <c r="V78" s="121"/>
    </row>
    <row r="79" spans="1:22" ht="12.75" x14ac:dyDescent="0.2">
      <c r="A79" s="236"/>
      <c r="B79" s="270"/>
      <c r="C79" s="270"/>
      <c r="D79" s="111"/>
      <c r="E79" s="111"/>
      <c r="F79" s="111"/>
      <c r="G79" s="111"/>
      <c r="H79" s="229"/>
      <c r="I79" s="110"/>
      <c r="J79" s="229"/>
      <c r="K79" s="236"/>
      <c r="L79" s="249" t="s">
        <v>288</v>
      </c>
      <c r="M79" s="226"/>
      <c r="N79" s="227"/>
      <c r="O79" s="234"/>
      <c r="P79" s="137"/>
      <c r="Q79" s="137"/>
      <c r="S79" s="110"/>
    </row>
    <row r="80" spans="1:22" ht="12.75" x14ac:dyDescent="0.2">
      <c r="A80" s="124"/>
      <c r="B80" s="225"/>
      <c r="C80" s="44"/>
      <c r="I80" s="110"/>
      <c r="K80" s="124"/>
      <c r="M80" s="266"/>
      <c r="N80" s="266"/>
      <c r="O80" s="266"/>
      <c r="P80" s="266"/>
      <c r="Q80" s="266"/>
      <c r="S80" s="110"/>
    </row>
    <row r="81" spans="1:17" ht="12.75" x14ac:dyDescent="0.2">
      <c r="M81" s="230"/>
      <c r="N81" s="227"/>
      <c r="O81" s="222"/>
      <c r="P81" s="137"/>
      <c r="Q81" s="137"/>
    </row>
    <row r="82" spans="1:17" x14ac:dyDescent="0.2">
      <c r="A82" s="267"/>
      <c r="B82" s="267"/>
      <c r="C82" s="99"/>
      <c r="D82" s="99"/>
      <c r="E82" s="99"/>
      <c r="F82" s="99"/>
      <c r="G82" s="99"/>
      <c r="H82" s="67"/>
      <c r="I82" s="100"/>
      <c r="L82" s="93"/>
      <c r="M82" s="111"/>
      <c r="N82" s="111"/>
      <c r="O82" s="111"/>
      <c r="P82" s="229"/>
      <c r="Q82" s="229"/>
    </row>
    <row r="83" spans="1:17" x14ac:dyDescent="0.2">
      <c r="A83" s="127"/>
      <c r="B83" s="93"/>
      <c r="C83" s="99"/>
      <c r="D83" s="101"/>
      <c r="E83" s="99"/>
      <c r="F83" s="101"/>
      <c r="G83" s="101"/>
      <c r="H83" s="100"/>
      <c r="J83" s="67"/>
      <c r="L83" s="93"/>
    </row>
    <row r="84" spans="1:17" x14ac:dyDescent="0.2">
      <c r="B84" s="93"/>
      <c r="L84" s="94"/>
    </row>
    <row r="85" spans="1:17" x14ac:dyDescent="0.2">
      <c r="B85" s="94"/>
    </row>
  </sheetData>
  <mergeCells count="8">
    <mergeCell ref="M80:Q80"/>
    <mergeCell ref="A82:B82"/>
    <mergeCell ref="A1:S1"/>
    <mergeCell ref="A3:S3"/>
    <mergeCell ref="A4:S4"/>
    <mergeCell ref="A5:S5"/>
    <mergeCell ref="A6:S6"/>
    <mergeCell ref="B79:C79"/>
  </mergeCells>
  <printOptions horizontalCentered="1"/>
  <pageMargins left="0.25" right="0.25" top="0.75" bottom="0.75" header="0.3" footer="0.3"/>
  <pageSetup scale="73" firstPageNumber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45"/>
  <sheetViews>
    <sheetView topLeftCell="A10" workbookViewId="0">
      <selection activeCell="F24" sqref="F24"/>
    </sheetView>
  </sheetViews>
  <sheetFormatPr baseColWidth="10" defaultRowHeight="15" x14ac:dyDescent="0.3"/>
  <cols>
    <col min="1" max="1" width="6.7109375" style="1"/>
    <col min="2" max="2" width="30.28515625" style="1" customWidth="1"/>
    <col min="3" max="3" width="18.140625" style="16" bestFit="1" customWidth="1"/>
    <col min="4" max="4" width="0.5703125" style="16"/>
    <col min="5" max="5" width="6.5703125" style="16" customWidth="1"/>
    <col min="6" max="6" width="32.28515625" style="16" customWidth="1"/>
    <col min="7" max="7" width="18" style="16" bestFit="1" customWidth="1"/>
    <col min="8" max="8" width="2" style="1" customWidth="1"/>
    <col min="9" max="9" width="11.42578125" style="1"/>
    <col min="10" max="10" width="16.140625" style="1" bestFit="1" customWidth="1"/>
    <col min="11" max="11" width="12.42578125" style="1"/>
    <col min="12" max="12" width="14.28515625" style="1"/>
    <col min="13" max="1025" width="11.42578125" style="1"/>
  </cols>
  <sheetData>
    <row r="1" spans="1:7" ht="18.75" x14ac:dyDescent="0.3">
      <c r="A1" s="271"/>
      <c r="B1" s="271"/>
      <c r="C1" s="271"/>
      <c r="D1" s="271"/>
      <c r="E1" s="271"/>
      <c r="F1" s="271"/>
      <c r="G1" s="271"/>
    </row>
    <row r="2" spans="1:7" ht="18.75" x14ac:dyDescent="0.3">
      <c r="A2" s="17"/>
      <c r="B2" s="17"/>
      <c r="C2" s="50"/>
      <c r="D2" s="50"/>
      <c r="E2" s="50"/>
      <c r="F2" s="50"/>
      <c r="G2" s="50"/>
    </row>
    <row r="3" spans="1:7" ht="18.75" x14ac:dyDescent="0.3">
      <c r="A3" s="17"/>
      <c r="B3" s="17"/>
      <c r="C3" s="50"/>
      <c r="D3" s="50"/>
      <c r="E3" s="50"/>
      <c r="F3" s="50"/>
      <c r="G3" s="50"/>
    </row>
    <row r="4" spans="1:7" x14ac:dyDescent="0.3">
      <c r="A4" s="272" t="s">
        <v>0</v>
      </c>
      <c r="B4" s="272"/>
      <c r="C4" s="272"/>
      <c r="D4" s="272"/>
      <c r="E4" s="272"/>
      <c r="F4" s="272"/>
      <c r="G4" s="272"/>
    </row>
    <row r="5" spans="1:7" ht="17.25" x14ac:dyDescent="0.3">
      <c r="A5" s="273" t="s">
        <v>1</v>
      </c>
      <c r="B5" s="273"/>
      <c r="C5" s="273"/>
      <c r="D5" s="273"/>
      <c r="E5" s="273"/>
      <c r="F5" s="273"/>
      <c r="G5" s="273"/>
    </row>
    <row r="6" spans="1:7" ht="17.25" x14ac:dyDescent="0.3">
      <c r="A6" s="273" t="s">
        <v>278</v>
      </c>
      <c r="B6" s="273"/>
      <c r="C6" s="273"/>
      <c r="D6" s="273"/>
      <c r="E6" s="273"/>
      <c r="F6" s="273"/>
      <c r="G6" s="273"/>
    </row>
    <row r="7" spans="1:7" x14ac:dyDescent="0.3">
      <c r="A7" s="274" t="s">
        <v>205</v>
      </c>
      <c r="B7" s="274"/>
      <c r="C7" s="274"/>
      <c r="D7" s="274"/>
      <c r="E7" s="274"/>
      <c r="F7" s="274"/>
      <c r="G7" s="274"/>
    </row>
    <row r="8" spans="1:7" x14ac:dyDescent="0.3">
      <c r="A8" s="2"/>
      <c r="B8" s="2"/>
      <c r="C8" s="4" t="s">
        <v>2</v>
      </c>
      <c r="D8" s="51"/>
      <c r="E8" s="51"/>
      <c r="F8" s="51"/>
      <c r="G8" s="4" t="s">
        <v>2</v>
      </c>
    </row>
    <row r="9" spans="1:7" x14ac:dyDescent="0.3">
      <c r="A9" s="2"/>
      <c r="B9" s="2"/>
      <c r="C9" s="4" t="s">
        <v>4</v>
      </c>
      <c r="D9" s="51"/>
      <c r="E9" s="51"/>
      <c r="F9" s="51"/>
      <c r="G9" s="4" t="s">
        <v>4</v>
      </c>
    </row>
    <row r="10" spans="1:7" x14ac:dyDescent="0.3">
      <c r="A10" s="2"/>
      <c r="B10" s="2"/>
      <c r="C10" s="63" t="s">
        <v>275</v>
      </c>
      <c r="D10" s="51"/>
      <c r="E10" s="51"/>
      <c r="F10" s="51"/>
      <c r="G10" s="63" t="s">
        <v>275</v>
      </c>
    </row>
    <row r="11" spans="1:7" x14ac:dyDescent="0.3">
      <c r="A11" s="2" t="s">
        <v>5</v>
      </c>
      <c r="C11" s="4" t="s">
        <v>6</v>
      </c>
      <c r="D11" s="51"/>
      <c r="E11" s="51" t="s">
        <v>5</v>
      </c>
      <c r="G11" s="4" t="s">
        <v>6</v>
      </c>
    </row>
    <row r="12" spans="1:7" x14ac:dyDescent="0.3">
      <c r="A12" s="2"/>
      <c r="B12" s="3" t="s">
        <v>7</v>
      </c>
      <c r="C12" s="4"/>
      <c r="D12" s="51"/>
      <c r="E12" s="51"/>
      <c r="F12" s="4" t="s">
        <v>8</v>
      </c>
      <c r="G12" s="4"/>
    </row>
    <row r="13" spans="1:7" x14ac:dyDescent="0.3">
      <c r="A13" s="2"/>
      <c r="B13" s="2" t="s">
        <v>9</v>
      </c>
      <c r="C13" s="102">
        <f>+C14+C15</f>
        <v>21137746852.610001</v>
      </c>
      <c r="D13" s="51"/>
      <c r="E13" s="51"/>
      <c r="F13" s="51" t="s">
        <v>9</v>
      </c>
      <c r="G13" s="102">
        <f>+G14+G15+G16</f>
        <v>3461448040.9300003</v>
      </c>
    </row>
    <row r="14" spans="1:7" x14ac:dyDescent="0.3">
      <c r="A14" s="18">
        <v>11</v>
      </c>
      <c r="B14" s="6" t="s">
        <v>10</v>
      </c>
      <c r="C14" s="111">
        <f>'Balance general 2014'!D16</f>
        <v>16873887469.780001</v>
      </c>
      <c r="D14" s="10"/>
      <c r="E14" s="52">
        <v>24</v>
      </c>
      <c r="F14" s="10" t="s">
        <v>12</v>
      </c>
      <c r="G14" s="111">
        <f>'Balance general 2014'!I16</f>
        <v>1101083763.72</v>
      </c>
    </row>
    <row r="15" spans="1:7" x14ac:dyDescent="0.3">
      <c r="A15" s="18">
        <v>14</v>
      </c>
      <c r="B15" s="6" t="s">
        <v>24</v>
      </c>
      <c r="C15" s="111">
        <f>'Balance general 2014'!D21</f>
        <v>4263859382.8300004</v>
      </c>
      <c r="D15" s="10"/>
      <c r="E15" s="52">
        <v>25</v>
      </c>
      <c r="F15" s="10" t="s">
        <v>26</v>
      </c>
      <c r="G15" s="111">
        <f>'Balance general 2014'!I24</f>
        <v>29729941</v>
      </c>
    </row>
    <row r="16" spans="1:7" x14ac:dyDescent="0.3">
      <c r="A16" s="18"/>
      <c r="B16" s="6"/>
      <c r="C16" s="15"/>
      <c r="D16" s="10"/>
      <c r="E16" s="52">
        <v>29</v>
      </c>
      <c r="F16" s="10" t="s">
        <v>32</v>
      </c>
      <c r="G16" s="111">
        <f>'Balance general 2014'!I27</f>
        <v>2330634336.21</v>
      </c>
    </row>
    <row r="17" spans="1:1025" x14ac:dyDescent="0.3">
      <c r="A17" s="18"/>
      <c r="B17" s="2" t="s">
        <v>39</v>
      </c>
      <c r="C17" s="102">
        <f>+C18+C19+C20+C21</f>
        <v>106917832210.02002</v>
      </c>
      <c r="D17" s="10"/>
      <c r="E17" s="52"/>
      <c r="F17" s="51" t="s">
        <v>39</v>
      </c>
      <c r="G17" s="102">
        <f>+G19+G20+G18</f>
        <v>9659489843.9599991</v>
      </c>
    </row>
    <row r="18" spans="1:1025" x14ac:dyDescent="0.3">
      <c r="A18" s="18">
        <v>12</v>
      </c>
      <c r="B18" s="6" t="s">
        <v>19</v>
      </c>
      <c r="C18" s="111">
        <f>'Balance general 2014'!D31</f>
        <v>12420183016</v>
      </c>
      <c r="D18" s="10"/>
      <c r="E18" s="52">
        <v>22</v>
      </c>
      <c r="F18" s="10" t="s">
        <v>40</v>
      </c>
      <c r="G18" s="111">
        <f>'Balance general 2014'!I35</f>
        <v>0</v>
      </c>
    </row>
    <row r="19" spans="1:1025" x14ac:dyDescent="0.3">
      <c r="A19" s="18">
        <v>14</v>
      </c>
      <c r="B19" s="6" t="s">
        <v>24</v>
      </c>
      <c r="C19" s="111">
        <f>'Balance general 2014'!D35</f>
        <v>0</v>
      </c>
      <c r="D19" s="10"/>
      <c r="E19" s="52">
        <v>27</v>
      </c>
      <c r="F19" s="10" t="s">
        <v>44</v>
      </c>
      <c r="G19" s="111">
        <f>'Balance general 2014'!I38</f>
        <v>9073136860.9599991</v>
      </c>
    </row>
    <row r="20" spans="1:1025" x14ac:dyDescent="0.3">
      <c r="A20" s="18">
        <v>16</v>
      </c>
      <c r="B20" s="6" t="s">
        <v>49</v>
      </c>
      <c r="C20" s="111">
        <f>'Balance general 2014'!D39</f>
        <v>40175170398.51001</v>
      </c>
      <c r="D20" s="10"/>
      <c r="E20" s="52">
        <v>29</v>
      </c>
      <c r="F20" s="10" t="s">
        <v>32</v>
      </c>
      <c r="G20" s="111">
        <f>'Balance general 2014'!I42</f>
        <v>586352983</v>
      </c>
    </row>
    <row r="21" spans="1:1025" x14ac:dyDescent="0.3">
      <c r="A21" s="20">
        <v>19</v>
      </c>
      <c r="B21" s="8" t="s">
        <v>74</v>
      </c>
      <c r="C21" s="111">
        <f>'Balance general 2014'!D53</f>
        <v>54322478795.510002</v>
      </c>
      <c r="D21" s="10"/>
      <c r="E21" s="53"/>
      <c r="F21" s="51" t="s">
        <v>56</v>
      </c>
      <c r="G21" s="102">
        <f>+G13+G17</f>
        <v>13120937884.889999</v>
      </c>
    </row>
    <row r="22" spans="1:1025" x14ac:dyDescent="0.3">
      <c r="A22" s="20"/>
      <c r="B22" s="8"/>
      <c r="C22" s="15"/>
      <c r="D22" s="15"/>
      <c r="E22" s="53"/>
      <c r="F22" s="51"/>
      <c r="G22" s="5"/>
    </row>
    <row r="23" spans="1:1025" x14ac:dyDescent="0.3">
      <c r="A23" s="20"/>
      <c r="B23" s="8"/>
      <c r="C23" s="15"/>
      <c r="D23" s="10"/>
      <c r="E23" s="52"/>
      <c r="F23" s="54" t="s">
        <v>107</v>
      </c>
      <c r="G23" s="102">
        <f>+G24</f>
        <v>114934641177.73999</v>
      </c>
    </row>
    <row r="24" spans="1:1025" x14ac:dyDescent="0.3">
      <c r="A24" s="20"/>
      <c r="B24" s="8"/>
      <c r="C24" s="15"/>
      <c r="D24" s="10"/>
      <c r="E24" s="55">
        <v>32</v>
      </c>
      <c r="F24" s="15" t="s">
        <v>62</v>
      </c>
      <c r="G24" s="111">
        <f>'Balance general 2014'!I50</f>
        <v>114934641177.73999</v>
      </c>
    </row>
    <row r="25" spans="1:1025" x14ac:dyDescent="0.3">
      <c r="A25" s="20"/>
      <c r="B25" s="8"/>
      <c r="C25" s="15"/>
      <c r="D25" s="10"/>
      <c r="E25" s="55"/>
      <c r="F25" s="15"/>
      <c r="G25" s="111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  <c r="ALD25" s="12"/>
      <c r="ALE25" s="12"/>
      <c r="ALF25" s="12"/>
      <c r="ALG25" s="12"/>
      <c r="ALH25" s="12"/>
      <c r="ALI25" s="12"/>
      <c r="ALJ25" s="12"/>
      <c r="ALK25" s="12"/>
      <c r="ALL25" s="12"/>
      <c r="ALM25" s="12"/>
      <c r="ALN25" s="12"/>
      <c r="ALO25" s="12"/>
      <c r="ALP25" s="12"/>
      <c r="ALQ25" s="12"/>
      <c r="ALR25" s="12"/>
      <c r="ALS25" s="12"/>
      <c r="ALT25" s="12"/>
      <c r="ALU25" s="12"/>
      <c r="ALV25" s="12"/>
      <c r="ALW25" s="12"/>
      <c r="ALX25" s="12"/>
      <c r="ALY25" s="12"/>
      <c r="ALZ25" s="12"/>
      <c r="AMA25" s="12"/>
      <c r="AMB25" s="12"/>
      <c r="AMC25" s="12"/>
      <c r="AMD25" s="12"/>
      <c r="AME25" s="12"/>
      <c r="AMF25" s="12"/>
      <c r="AMG25" s="12"/>
      <c r="AMH25" s="12"/>
      <c r="AMI25" s="12"/>
      <c r="AMJ25" s="12"/>
      <c r="AMK25" s="12"/>
    </row>
    <row r="26" spans="1:1025" x14ac:dyDescent="0.3">
      <c r="A26" s="20"/>
      <c r="B26" s="8"/>
      <c r="C26" s="15"/>
      <c r="D26" s="10"/>
      <c r="E26" s="55"/>
      <c r="F26" s="15"/>
      <c r="G26" s="111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  <c r="GE26" s="12"/>
      <c r="GF26" s="12"/>
      <c r="GG26" s="12"/>
      <c r="GH26" s="12"/>
      <c r="GI26" s="12"/>
      <c r="GJ26" s="12"/>
      <c r="GK26" s="12"/>
      <c r="GL26" s="12"/>
      <c r="GM26" s="12"/>
      <c r="GN26" s="12"/>
      <c r="GO26" s="12"/>
      <c r="GP26" s="12"/>
      <c r="GQ26" s="12"/>
      <c r="GR26" s="12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/>
      <c r="HH26" s="12"/>
      <c r="HI26" s="12"/>
      <c r="HJ26" s="12"/>
      <c r="HK26" s="12"/>
      <c r="HL26" s="12"/>
      <c r="HM26" s="12"/>
      <c r="HN26" s="12"/>
      <c r="HO26" s="12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  <c r="IS26" s="12"/>
      <c r="IT26" s="12"/>
      <c r="IU26" s="12"/>
      <c r="IV26" s="12"/>
      <c r="IW26" s="12"/>
      <c r="IX26" s="12"/>
      <c r="IY26" s="12"/>
      <c r="IZ26" s="12"/>
      <c r="JA26" s="12"/>
      <c r="JB26" s="12"/>
      <c r="JC26" s="12"/>
      <c r="JD26" s="12"/>
      <c r="JE26" s="12"/>
      <c r="JF26" s="12"/>
      <c r="JG26" s="12"/>
      <c r="JH26" s="12"/>
      <c r="JI26" s="12"/>
      <c r="JJ26" s="12"/>
      <c r="JK26" s="12"/>
      <c r="JL26" s="12"/>
      <c r="JM26" s="12"/>
      <c r="JN26" s="12"/>
      <c r="JO26" s="12"/>
      <c r="JP26" s="12"/>
      <c r="JQ26" s="12"/>
      <c r="JR26" s="12"/>
      <c r="JS26" s="12"/>
      <c r="JT26" s="12"/>
      <c r="JU26" s="12"/>
      <c r="JV26" s="12"/>
      <c r="JW26" s="12"/>
      <c r="JX26" s="12"/>
      <c r="JY26" s="12"/>
      <c r="JZ26" s="12"/>
      <c r="KA26" s="12"/>
      <c r="KB26" s="12"/>
      <c r="KC26" s="12"/>
      <c r="KD26" s="12"/>
      <c r="KE26" s="12"/>
      <c r="KF26" s="12"/>
      <c r="KG26" s="12"/>
      <c r="KH26" s="12"/>
      <c r="KI26" s="12"/>
      <c r="KJ26" s="12"/>
      <c r="KK26" s="12"/>
      <c r="KL26" s="12"/>
      <c r="KM26" s="12"/>
      <c r="KN26" s="12"/>
      <c r="KO26" s="12"/>
      <c r="KP26" s="12"/>
      <c r="KQ26" s="12"/>
      <c r="KR26" s="12"/>
      <c r="KS26" s="12"/>
      <c r="KT26" s="12"/>
      <c r="KU26" s="12"/>
      <c r="KV26" s="12"/>
      <c r="KW26" s="12"/>
      <c r="KX26" s="12"/>
      <c r="KY26" s="12"/>
      <c r="KZ26" s="12"/>
      <c r="LA26" s="12"/>
      <c r="LB26" s="12"/>
      <c r="LC26" s="12"/>
      <c r="LD26" s="12"/>
      <c r="LE26" s="12"/>
      <c r="LF26" s="12"/>
      <c r="LG26" s="12"/>
      <c r="LH26" s="12"/>
      <c r="LI26" s="12"/>
      <c r="LJ26" s="12"/>
      <c r="LK26" s="12"/>
      <c r="LL26" s="12"/>
      <c r="LM26" s="12"/>
      <c r="LN26" s="12"/>
      <c r="LO26" s="12"/>
      <c r="LP26" s="12"/>
      <c r="LQ26" s="12"/>
      <c r="LR26" s="12"/>
      <c r="LS26" s="12"/>
      <c r="LT26" s="12"/>
      <c r="LU26" s="12"/>
      <c r="LV26" s="12"/>
      <c r="LW26" s="12"/>
      <c r="LX26" s="12"/>
      <c r="LY26" s="12"/>
      <c r="LZ26" s="12"/>
      <c r="MA26" s="12"/>
      <c r="MB26" s="12"/>
      <c r="MC26" s="12"/>
      <c r="MD26" s="12"/>
      <c r="ME26" s="12"/>
      <c r="MF26" s="12"/>
      <c r="MG26" s="12"/>
      <c r="MH26" s="12"/>
      <c r="MI26" s="12"/>
      <c r="MJ26" s="12"/>
      <c r="MK26" s="12"/>
      <c r="ML26" s="12"/>
      <c r="MM26" s="12"/>
      <c r="MN26" s="12"/>
      <c r="MO26" s="12"/>
      <c r="MP26" s="12"/>
      <c r="MQ26" s="12"/>
      <c r="MR26" s="12"/>
      <c r="MS26" s="12"/>
      <c r="MT26" s="12"/>
      <c r="MU26" s="12"/>
      <c r="MV26" s="12"/>
      <c r="MW26" s="12"/>
      <c r="MX26" s="12"/>
      <c r="MY26" s="12"/>
      <c r="MZ26" s="12"/>
      <c r="NA26" s="12"/>
      <c r="NB26" s="12"/>
      <c r="NC26" s="12"/>
      <c r="ND26" s="12"/>
      <c r="NE26" s="12"/>
      <c r="NF26" s="12"/>
      <c r="NG26" s="12"/>
      <c r="NH26" s="12"/>
      <c r="NI26" s="12"/>
      <c r="NJ26" s="12"/>
      <c r="NK26" s="12"/>
      <c r="NL26" s="12"/>
      <c r="NM26" s="12"/>
      <c r="NN26" s="12"/>
      <c r="NO26" s="12"/>
      <c r="NP26" s="12"/>
      <c r="NQ26" s="12"/>
      <c r="NR26" s="12"/>
      <c r="NS26" s="12"/>
      <c r="NT26" s="12"/>
      <c r="NU26" s="12"/>
      <c r="NV26" s="12"/>
      <c r="NW26" s="12"/>
      <c r="NX26" s="12"/>
      <c r="NY26" s="12"/>
      <c r="NZ26" s="12"/>
      <c r="OA26" s="12"/>
      <c r="OB26" s="12"/>
      <c r="OC26" s="12"/>
      <c r="OD26" s="12"/>
      <c r="OE26" s="12"/>
      <c r="OF26" s="12"/>
      <c r="OG26" s="12"/>
      <c r="OH26" s="12"/>
      <c r="OI26" s="12"/>
      <c r="OJ26" s="12"/>
      <c r="OK26" s="12"/>
      <c r="OL26" s="12"/>
      <c r="OM26" s="12"/>
      <c r="ON26" s="12"/>
      <c r="OO26" s="12"/>
      <c r="OP26" s="12"/>
      <c r="OQ26" s="12"/>
      <c r="OR26" s="12"/>
      <c r="OS26" s="12"/>
      <c r="OT26" s="12"/>
      <c r="OU26" s="12"/>
      <c r="OV26" s="12"/>
      <c r="OW26" s="12"/>
      <c r="OX26" s="12"/>
      <c r="OY26" s="12"/>
      <c r="OZ26" s="12"/>
      <c r="PA26" s="12"/>
      <c r="PB26" s="12"/>
      <c r="PC26" s="12"/>
      <c r="PD26" s="12"/>
      <c r="PE26" s="12"/>
      <c r="PF26" s="12"/>
      <c r="PG26" s="12"/>
      <c r="PH26" s="12"/>
      <c r="PI26" s="12"/>
      <c r="PJ26" s="12"/>
      <c r="PK26" s="12"/>
      <c r="PL26" s="12"/>
      <c r="PM26" s="12"/>
      <c r="PN26" s="12"/>
      <c r="PO26" s="12"/>
      <c r="PP26" s="12"/>
      <c r="PQ26" s="12"/>
      <c r="PR26" s="12"/>
      <c r="PS26" s="12"/>
      <c r="PT26" s="12"/>
      <c r="PU26" s="12"/>
      <c r="PV26" s="12"/>
      <c r="PW26" s="12"/>
      <c r="PX26" s="12"/>
      <c r="PY26" s="12"/>
      <c r="PZ26" s="12"/>
      <c r="QA26" s="12"/>
      <c r="QB26" s="12"/>
      <c r="QC26" s="12"/>
      <c r="QD26" s="12"/>
      <c r="QE26" s="12"/>
      <c r="QF26" s="12"/>
      <c r="QG26" s="12"/>
      <c r="QH26" s="12"/>
      <c r="QI26" s="12"/>
      <c r="QJ26" s="12"/>
      <c r="QK26" s="12"/>
      <c r="QL26" s="12"/>
      <c r="QM26" s="12"/>
      <c r="QN26" s="12"/>
      <c r="QO26" s="12"/>
      <c r="QP26" s="12"/>
      <c r="QQ26" s="12"/>
      <c r="QR26" s="12"/>
      <c r="QS26" s="12"/>
      <c r="QT26" s="12"/>
      <c r="QU26" s="12"/>
      <c r="QV26" s="12"/>
      <c r="QW26" s="12"/>
      <c r="QX26" s="12"/>
      <c r="QY26" s="12"/>
      <c r="QZ26" s="12"/>
      <c r="RA26" s="12"/>
      <c r="RB26" s="12"/>
      <c r="RC26" s="12"/>
      <c r="RD26" s="12"/>
      <c r="RE26" s="12"/>
      <c r="RF26" s="12"/>
      <c r="RG26" s="12"/>
      <c r="RH26" s="12"/>
      <c r="RI26" s="12"/>
      <c r="RJ26" s="12"/>
      <c r="RK26" s="12"/>
      <c r="RL26" s="12"/>
      <c r="RM26" s="12"/>
      <c r="RN26" s="12"/>
      <c r="RO26" s="12"/>
      <c r="RP26" s="12"/>
      <c r="RQ26" s="12"/>
      <c r="RR26" s="12"/>
      <c r="RS26" s="12"/>
      <c r="RT26" s="12"/>
      <c r="RU26" s="12"/>
      <c r="RV26" s="12"/>
      <c r="RW26" s="12"/>
      <c r="RX26" s="12"/>
      <c r="RY26" s="12"/>
      <c r="RZ26" s="12"/>
      <c r="SA26" s="12"/>
      <c r="SB26" s="12"/>
      <c r="SC26" s="12"/>
      <c r="SD26" s="12"/>
      <c r="SE26" s="12"/>
      <c r="SF26" s="12"/>
      <c r="SG26" s="12"/>
      <c r="SH26" s="12"/>
      <c r="SI26" s="12"/>
      <c r="SJ26" s="12"/>
      <c r="SK26" s="12"/>
      <c r="SL26" s="12"/>
      <c r="SM26" s="12"/>
      <c r="SN26" s="12"/>
      <c r="SO26" s="12"/>
      <c r="SP26" s="12"/>
      <c r="SQ26" s="12"/>
      <c r="SR26" s="12"/>
      <c r="SS26" s="12"/>
      <c r="ST26" s="12"/>
      <c r="SU26" s="12"/>
      <c r="SV26" s="12"/>
      <c r="SW26" s="12"/>
      <c r="SX26" s="12"/>
      <c r="SY26" s="12"/>
      <c r="SZ26" s="12"/>
      <c r="TA26" s="12"/>
      <c r="TB26" s="12"/>
      <c r="TC26" s="12"/>
      <c r="TD26" s="12"/>
      <c r="TE26" s="12"/>
      <c r="TF26" s="12"/>
      <c r="TG26" s="12"/>
      <c r="TH26" s="12"/>
      <c r="TI26" s="12"/>
      <c r="TJ26" s="12"/>
      <c r="TK26" s="12"/>
      <c r="TL26" s="12"/>
      <c r="TM26" s="12"/>
      <c r="TN26" s="12"/>
      <c r="TO26" s="12"/>
      <c r="TP26" s="12"/>
      <c r="TQ26" s="12"/>
      <c r="TR26" s="12"/>
      <c r="TS26" s="12"/>
      <c r="TT26" s="12"/>
      <c r="TU26" s="12"/>
      <c r="TV26" s="12"/>
      <c r="TW26" s="12"/>
      <c r="TX26" s="12"/>
      <c r="TY26" s="12"/>
      <c r="TZ26" s="12"/>
      <c r="UA26" s="12"/>
      <c r="UB26" s="12"/>
      <c r="UC26" s="12"/>
      <c r="UD26" s="12"/>
      <c r="UE26" s="12"/>
      <c r="UF26" s="12"/>
      <c r="UG26" s="12"/>
      <c r="UH26" s="12"/>
      <c r="UI26" s="12"/>
      <c r="UJ26" s="12"/>
      <c r="UK26" s="12"/>
      <c r="UL26" s="12"/>
      <c r="UM26" s="12"/>
      <c r="UN26" s="12"/>
      <c r="UO26" s="12"/>
      <c r="UP26" s="12"/>
      <c r="UQ26" s="12"/>
      <c r="UR26" s="12"/>
      <c r="US26" s="12"/>
      <c r="UT26" s="12"/>
      <c r="UU26" s="12"/>
      <c r="UV26" s="12"/>
      <c r="UW26" s="12"/>
      <c r="UX26" s="12"/>
      <c r="UY26" s="12"/>
      <c r="UZ26" s="12"/>
      <c r="VA26" s="12"/>
      <c r="VB26" s="12"/>
      <c r="VC26" s="12"/>
      <c r="VD26" s="12"/>
      <c r="VE26" s="12"/>
      <c r="VF26" s="12"/>
      <c r="VG26" s="12"/>
      <c r="VH26" s="12"/>
      <c r="VI26" s="12"/>
      <c r="VJ26" s="12"/>
      <c r="VK26" s="12"/>
      <c r="VL26" s="12"/>
      <c r="VM26" s="12"/>
      <c r="VN26" s="12"/>
      <c r="VO26" s="12"/>
      <c r="VP26" s="12"/>
      <c r="VQ26" s="12"/>
      <c r="VR26" s="12"/>
      <c r="VS26" s="12"/>
      <c r="VT26" s="12"/>
      <c r="VU26" s="12"/>
      <c r="VV26" s="12"/>
      <c r="VW26" s="12"/>
      <c r="VX26" s="12"/>
      <c r="VY26" s="12"/>
      <c r="VZ26" s="12"/>
      <c r="WA26" s="12"/>
      <c r="WB26" s="12"/>
      <c r="WC26" s="12"/>
      <c r="WD26" s="12"/>
      <c r="WE26" s="12"/>
      <c r="WF26" s="12"/>
      <c r="WG26" s="12"/>
      <c r="WH26" s="12"/>
      <c r="WI26" s="12"/>
      <c r="WJ26" s="12"/>
      <c r="WK26" s="12"/>
      <c r="WL26" s="12"/>
      <c r="WM26" s="12"/>
      <c r="WN26" s="12"/>
      <c r="WO26" s="12"/>
      <c r="WP26" s="12"/>
      <c r="WQ26" s="12"/>
      <c r="WR26" s="12"/>
      <c r="WS26" s="12"/>
      <c r="WT26" s="12"/>
      <c r="WU26" s="12"/>
      <c r="WV26" s="12"/>
      <c r="WW26" s="12"/>
      <c r="WX26" s="12"/>
      <c r="WY26" s="12"/>
      <c r="WZ26" s="12"/>
      <c r="XA26" s="12"/>
      <c r="XB26" s="12"/>
      <c r="XC26" s="12"/>
      <c r="XD26" s="12"/>
      <c r="XE26" s="12"/>
      <c r="XF26" s="12"/>
      <c r="XG26" s="12"/>
      <c r="XH26" s="12"/>
      <c r="XI26" s="12"/>
      <c r="XJ26" s="12"/>
      <c r="XK26" s="12"/>
      <c r="XL26" s="12"/>
      <c r="XM26" s="12"/>
      <c r="XN26" s="12"/>
      <c r="XO26" s="12"/>
      <c r="XP26" s="12"/>
      <c r="XQ26" s="12"/>
      <c r="XR26" s="12"/>
      <c r="XS26" s="12"/>
      <c r="XT26" s="12"/>
      <c r="XU26" s="12"/>
      <c r="XV26" s="12"/>
      <c r="XW26" s="12"/>
      <c r="XX26" s="12"/>
      <c r="XY26" s="12"/>
      <c r="XZ26" s="12"/>
      <c r="YA26" s="12"/>
      <c r="YB26" s="12"/>
      <c r="YC26" s="12"/>
      <c r="YD26" s="12"/>
      <c r="YE26" s="12"/>
      <c r="YF26" s="12"/>
      <c r="YG26" s="12"/>
      <c r="YH26" s="12"/>
      <c r="YI26" s="12"/>
      <c r="YJ26" s="12"/>
      <c r="YK26" s="12"/>
      <c r="YL26" s="12"/>
      <c r="YM26" s="12"/>
      <c r="YN26" s="12"/>
      <c r="YO26" s="12"/>
      <c r="YP26" s="12"/>
      <c r="YQ26" s="12"/>
      <c r="YR26" s="12"/>
      <c r="YS26" s="12"/>
      <c r="YT26" s="12"/>
      <c r="YU26" s="12"/>
      <c r="YV26" s="12"/>
      <c r="YW26" s="12"/>
      <c r="YX26" s="12"/>
      <c r="YY26" s="12"/>
      <c r="YZ26" s="12"/>
      <c r="ZA26" s="12"/>
      <c r="ZB26" s="12"/>
      <c r="ZC26" s="12"/>
      <c r="ZD26" s="12"/>
      <c r="ZE26" s="12"/>
      <c r="ZF26" s="12"/>
      <c r="ZG26" s="12"/>
      <c r="ZH26" s="12"/>
      <c r="ZI26" s="12"/>
      <c r="ZJ26" s="12"/>
      <c r="ZK26" s="12"/>
      <c r="ZL26" s="12"/>
      <c r="ZM26" s="12"/>
      <c r="ZN26" s="12"/>
      <c r="ZO26" s="12"/>
      <c r="ZP26" s="12"/>
      <c r="ZQ26" s="12"/>
      <c r="ZR26" s="12"/>
      <c r="ZS26" s="12"/>
      <c r="ZT26" s="12"/>
      <c r="ZU26" s="12"/>
      <c r="ZV26" s="12"/>
      <c r="ZW26" s="12"/>
      <c r="ZX26" s="12"/>
      <c r="ZY26" s="12"/>
      <c r="ZZ26" s="12"/>
      <c r="AAA26" s="12"/>
      <c r="AAB26" s="12"/>
      <c r="AAC26" s="12"/>
      <c r="AAD26" s="12"/>
      <c r="AAE26" s="12"/>
      <c r="AAF26" s="12"/>
      <c r="AAG26" s="12"/>
      <c r="AAH26" s="12"/>
      <c r="AAI26" s="12"/>
      <c r="AAJ26" s="12"/>
      <c r="AAK26" s="12"/>
      <c r="AAL26" s="12"/>
      <c r="AAM26" s="12"/>
      <c r="AAN26" s="12"/>
      <c r="AAO26" s="12"/>
      <c r="AAP26" s="12"/>
      <c r="AAQ26" s="12"/>
      <c r="AAR26" s="12"/>
      <c r="AAS26" s="12"/>
      <c r="AAT26" s="12"/>
      <c r="AAU26" s="12"/>
      <c r="AAV26" s="12"/>
      <c r="AAW26" s="12"/>
      <c r="AAX26" s="12"/>
      <c r="AAY26" s="12"/>
      <c r="AAZ26" s="12"/>
      <c r="ABA26" s="12"/>
      <c r="ABB26" s="12"/>
      <c r="ABC26" s="12"/>
      <c r="ABD26" s="12"/>
      <c r="ABE26" s="12"/>
      <c r="ABF26" s="12"/>
      <c r="ABG26" s="12"/>
      <c r="ABH26" s="12"/>
      <c r="ABI26" s="12"/>
      <c r="ABJ26" s="12"/>
      <c r="ABK26" s="12"/>
      <c r="ABL26" s="12"/>
      <c r="ABM26" s="12"/>
      <c r="ABN26" s="12"/>
      <c r="ABO26" s="12"/>
      <c r="ABP26" s="12"/>
      <c r="ABQ26" s="12"/>
      <c r="ABR26" s="12"/>
      <c r="ABS26" s="12"/>
      <c r="ABT26" s="12"/>
      <c r="ABU26" s="12"/>
      <c r="ABV26" s="12"/>
      <c r="ABW26" s="12"/>
      <c r="ABX26" s="12"/>
      <c r="ABY26" s="12"/>
      <c r="ABZ26" s="12"/>
      <c r="ACA26" s="12"/>
      <c r="ACB26" s="12"/>
      <c r="ACC26" s="12"/>
      <c r="ACD26" s="12"/>
      <c r="ACE26" s="12"/>
      <c r="ACF26" s="12"/>
      <c r="ACG26" s="12"/>
      <c r="ACH26" s="12"/>
      <c r="ACI26" s="12"/>
      <c r="ACJ26" s="12"/>
      <c r="ACK26" s="12"/>
      <c r="ACL26" s="12"/>
      <c r="ACM26" s="12"/>
      <c r="ACN26" s="12"/>
      <c r="ACO26" s="12"/>
      <c r="ACP26" s="12"/>
      <c r="ACQ26" s="12"/>
      <c r="ACR26" s="12"/>
      <c r="ACS26" s="12"/>
      <c r="ACT26" s="12"/>
      <c r="ACU26" s="12"/>
      <c r="ACV26" s="12"/>
      <c r="ACW26" s="12"/>
      <c r="ACX26" s="12"/>
      <c r="ACY26" s="12"/>
      <c r="ACZ26" s="12"/>
      <c r="ADA26" s="12"/>
      <c r="ADB26" s="12"/>
      <c r="ADC26" s="12"/>
      <c r="ADD26" s="12"/>
      <c r="ADE26" s="12"/>
      <c r="ADF26" s="12"/>
      <c r="ADG26" s="12"/>
      <c r="ADH26" s="12"/>
      <c r="ADI26" s="12"/>
      <c r="ADJ26" s="12"/>
      <c r="ADK26" s="12"/>
      <c r="ADL26" s="12"/>
      <c r="ADM26" s="12"/>
      <c r="ADN26" s="12"/>
      <c r="ADO26" s="12"/>
      <c r="ADP26" s="12"/>
      <c r="ADQ26" s="12"/>
      <c r="ADR26" s="12"/>
      <c r="ADS26" s="12"/>
      <c r="ADT26" s="12"/>
      <c r="ADU26" s="12"/>
      <c r="ADV26" s="12"/>
      <c r="ADW26" s="12"/>
      <c r="ADX26" s="12"/>
      <c r="ADY26" s="12"/>
      <c r="ADZ26" s="12"/>
      <c r="AEA26" s="12"/>
      <c r="AEB26" s="12"/>
      <c r="AEC26" s="12"/>
      <c r="AED26" s="12"/>
      <c r="AEE26" s="12"/>
      <c r="AEF26" s="12"/>
      <c r="AEG26" s="12"/>
      <c r="AEH26" s="12"/>
      <c r="AEI26" s="12"/>
      <c r="AEJ26" s="12"/>
      <c r="AEK26" s="12"/>
      <c r="AEL26" s="12"/>
      <c r="AEM26" s="12"/>
      <c r="AEN26" s="12"/>
      <c r="AEO26" s="12"/>
      <c r="AEP26" s="12"/>
      <c r="AEQ26" s="12"/>
      <c r="AER26" s="12"/>
      <c r="AES26" s="12"/>
      <c r="AET26" s="12"/>
      <c r="AEU26" s="12"/>
      <c r="AEV26" s="12"/>
      <c r="AEW26" s="12"/>
      <c r="AEX26" s="12"/>
      <c r="AEY26" s="12"/>
      <c r="AEZ26" s="12"/>
      <c r="AFA26" s="12"/>
      <c r="AFB26" s="12"/>
      <c r="AFC26" s="12"/>
      <c r="AFD26" s="12"/>
      <c r="AFE26" s="12"/>
      <c r="AFF26" s="12"/>
      <c r="AFG26" s="12"/>
      <c r="AFH26" s="12"/>
      <c r="AFI26" s="12"/>
      <c r="AFJ26" s="12"/>
      <c r="AFK26" s="12"/>
      <c r="AFL26" s="12"/>
      <c r="AFM26" s="12"/>
      <c r="AFN26" s="12"/>
      <c r="AFO26" s="12"/>
      <c r="AFP26" s="12"/>
      <c r="AFQ26" s="12"/>
      <c r="AFR26" s="12"/>
      <c r="AFS26" s="12"/>
      <c r="AFT26" s="12"/>
      <c r="AFU26" s="12"/>
      <c r="AFV26" s="12"/>
      <c r="AFW26" s="12"/>
      <c r="AFX26" s="12"/>
      <c r="AFY26" s="12"/>
      <c r="AFZ26" s="12"/>
      <c r="AGA26" s="12"/>
      <c r="AGB26" s="12"/>
      <c r="AGC26" s="12"/>
      <c r="AGD26" s="12"/>
      <c r="AGE26" s="12"/>
      <c r="AGF26" s="12"/>
      <c r="AGG26" s="12"/>
      <c r="AGH26" s="12"/>
      <c r="AGI26" s="12"/>
      <c r="AGJ26" s="12"/>
      <c r="AGK26" s="12"/>
      <c r="AGL26" s="12"/>
      <c r="AGM26" s="12"/>
      <c r="AGN26" s="12"/>
      <c r="AGO26" s="12"/>
      <c r="AGP26" s="12"/>
      <c r="AGQ26" s="12"/>
      <c r="AGR26" s="12"/>
      <c r="AGS26" s="12"/>
      <c r="AGT26" s="12"/>
      <c r="AGU26" s="12"/>
      <c r="AGV26" s="12"/>
      <c r="AGW26" s="12"/>
      <c r="AGX26" s="12"/>
      <c r="AGY26" s="12"/>
      <c r="AGZ26" s="12"/>
      <c r="AHA26" s="12"/>
      <c r="AHB26" s="12"/>
      <c r="AHC26" s="12"/>
      <c r="AHD26" s="12"/>
      <c r="AHE26" s="12"/>
      <c r="AHF26" s="12"/>
      <c r="AHG26" s="12"/>
      <c r="AHH26" s="12"/>
      <c r="AHI26" s="12"/>
      <c r="AHJ26" s="12"/>
      <c r="AHK26" s="12"/>
      <c r="AHL26" s="12"/>
      <c r="AHM26" s="12"/>
      <c r="AHN26" s="12"/>
      <c r="AHO26" s="12"/>
      <c r="AHP26" s="12"/>
      <c r="AHQ26" s="12"/>
      <c r="AHR26" s="12"/>
      <c r="AHS26" s="12"/>
      <c r="AHT26" s="12"/>
      <c r="AHU26" s="12"/>
      <c r="AHV26" s="12"/>
      <c r="AHW26" s="12"/>
      <c r="AHX26" s="12"/>
      <c r="AHY26" s="12"/>
      <c r="AHZ26" s="12"/>
      <c r="AIA26" s="12"/>
      <c r="AIB26" s="12"/>
      <c r="AIC26" s="12"/>
      <c r="AID26" s="12"/>
      <c r="AIE26" s="12"/>
      <c r="AIF26" s="12"/>
      <c r="AIG26" s="12"/>
      <c r="AIH26" s="12"/>
      <c r="AII26" s="12"/>
      <c r="AIJ26" s="12"/>
      <c r="AIK26" s="12"/>
      <c r="AIL26" s="12"/>
      <c r="AIM26" s="12"/>
      <c r="AIN26" s="12"/>
      <c r="AIO26" s="12"/>
      <c r="AIP26" s="12"/>
      <c r="AIQ26" s="12"/>
      <c r="AIR26" s="12"/>
      <c r="AIS26" s="12"/>
      <c r="AIT26" s="12"/>
      <c r="AIU26" s="12"/>
      <c r="AIV26" s="12"/>
      <c r="AIW26" s="12"/>
      <c r="AIX26" s="12"/>
      <c r="AIY26" s="12"/>
      <c r="AIZ26" s="12"/>
      <c r="AJA26" s="12"/>
      <c r="AJB26" s="12"/>
      <c r="AJC26" s="12"/>
      <c r="AJD26" s="12"/>
      <c r="AJE26" s="12"/>
      <c r="AJF26" s="12"/>
      <c r="AJG26" s="12"/>
      <c r="AJH26" s="12"/>
      <c r="AJI26" s="12"/>
      <c r="AJJ26" s="12"/>
      <c r="AJK26" s="12"/>
      <c r="AJL26" s="12"/>
      <c r="AJM26" s="12"/>
      <c r="AJN26" s="12"/>
      <c r="AJO26" s="12"/>
      <c r="AJP26" s="12"/>
      <c r="AJQ26" s="12"/>
      <c r="AJR26" s="12"/>
      <c r="AJS26" s="12"/>
      <c r="AJT26" s="12"/>
      <c r="AJU26" s="12"/>
      <c r="AJV26" s="12"/>
      <c r="AJW26" s="12"/>
      <c r="AJX26" s="12"/>
      <c r="AJY26" s="12"/>
      <c r="AJZ26" s="12"/>
      <c r="AKA26" s="12"/>
      <c r="AKB26" s="12"/>
      <c r="AKC26" s="12"/>
      <c r="AKD26" s="12"/>
      <c r="AKE26" s="12"/>
      <c r="AKF26" s="12"/>
      <c r="AKG26" s="12"/>
      <c r="AKH26" s="12"/>
      <c r="AKI26" s="12"/>
      <c r="AKJ26" s="12"/>
      <c r="AKK26" s="12"/>
      <c r="AKL26" s="12"/>
      <c r="AKM26" s="12"/>
      <c r="AKN26" s="12"/>
      <c r="AKO26" s="12"/>
      <c r="AKP26" s="12"/>
      <c r="AKQ26" s="12"/>
      <c r="AKR26" s="12"/>
      <c r="AKS26" s="12"/>
      <c r="AKT26" s="12"/>
      <c r="AKU26" s="12"/>
      <c r="AKV26" s="12"/>
      <c r="AKW26" s="12"/>
      <c r="AKX26" s="12"/>
      <c r="AKY26" s="12"/>
      <c r="AKZ26" s="12"/>
      <c r="ALA26" s="12"/>
      <c r="ALB26" s="12"/>
      <c r="ALC26" s="12"/>
      <c r="ALD26" s="12"/>
      <c r="ALE26" s="12"/>
      <c r="ALF26" s="12"/>
      <c r="ALG26" s="12"/>
      <c r="ALH26" s="12"/>
      <c r="ALI26" s="12"/>
      <c r="ALJ26" s="12"/>
      <c r="ALK26" s="12"/>
      <c r="ALL26" s="12"/>
      <c r="ALM26" s="12"/>
      <c r="ALN26" s="12"/>
      <c r="ALO26" s="12"/>
      <c r="ALP26" s="12"/>
      <c r="ALQ26" s="12"/>
      <c r="ALR26" s="12"/>
      <c r="ALS26" s="12"/>
      <c r="ALT26" s="12"/>
      <c r="ALU26" s="12"/>
      <c r="ALV26" s="12"/>
      <c r="ALW26" s="12"/>
      <c r="ALX26" s="12"/>
      <c r="ALY26" s="12"/>
      <c r="ALZ26" s="12"/>
      <c r="AMA26" s="12"/>
      <c r="AMB26" s="12"/>
      <c r="AMC26" s="12"/>
      <c r="AMD26" s="12"/>
      <c r="AME26" s="12"/>
      <c r="AMF26" s="12"/>
      <c r="AMG26" s="12"/>
      <c r="AMH26" s="12"/>
      <c r="AMI26" s="12"/>
      <c r="AMJ26" s="12"/>
      <c r="AMK26" s="12"/>
    </row>
    <row r="27" spans="1:1025" x14ac:dyDescent="0.3">
      <c r="A27" s="18"/>
      <c r="B27" s="2" t="s">
        <v>108</v>
      </c>
      <c r="C27" s="123">
        <f>+C13+C17</f>
        <v>128055579062.63002</v>
      </c>
      <c r="D27" s="10"/>
      <c r="E27" s="55"/>
      <c r="F27" s="51" t="s">
        <v>83</v>
      </c>
      <c r="G27" s="215">
        <f>G23+G21</f>
        <v>128055579062.62999</v>
      </c>
    </row>
    <row r="28" spans="1:1025" x14ac:dyDescent="0.3">
      <c r="A28" s="18"/>
      <c r="B28" s="2"/>
      <c r="C28" s="21"/>
      <c r="D28" s="10"/>
      <c r="E28" s="53"/>
      <c r="F28" s="51"/>
      <c r="G28" s="123"/>
      <c r="I28" s="9"/>
      <c r="J28" s="48"/>
    </row>
    <row r="29" spans="1:1025" x14ac:dyDescent="0.3">
      <c r="A29" s="18"/>
      <c r="B29" s="13"/>
      <c r="C29" s="214"/>
      <c r="D29" s="10"/>
      <c r="E29" s="53"/>
      <c r="F29" s="51"/>
      <c r="G29" s="214"/>
      <c r="J29" s="7"/>
    </row>
    <row r="30" spans="1:1025" x14ac:dyDescent="0.3">
      <c r="A30" s="18"/>
      <c r="B30" s="2" t="s">
        <v>84</v>
      </c>
      <c r="C30" s="213">
        <f>C31+C32+C33</f>
        <v>0</v>
      </c>
      <c r="D30" s="10"/>
      <c r="E30" s="52"/>
      <c r="F30" s="51" t="s">
        <v>85</v>
      </c>
      <c r="G30" s="213">
        <f>G31+G32+G33</f>
        <v>0</v>
      </c>
    </row>
    <row r="31" spans="1:1025" x14ac:dyDescent="0.3">
      <c r="A31" s="18">
        <v>81</v>
      </c>
      <c r="B31" s="6" t="s">
        <v>86</v>
      </c>
      <c r="C31" s="111">
        <f>'Balance general 2014'!D70</f>
        <v>27066064009.5</v>
      </c>
      <c r="D31" s="10"/>
      <c r="E31" s="52">
        <v>91</v>
      </c>
      <c r="F31" s="10" t="s">
        <v>88</v>
      </c>
      <c r="G31" s="111">
        <f>'Balance general 2014'!I70</f>
        <v>11806393807.68</v>
      </c>
    </row>
    <row r="32" spans="1:1025" x14ac:dyDescent="0.3">
      <c r="A32" s="18">
        <v>83</v>
      </c>
      <c r="B32" s="6" t="s">
        <v>90</v>
      </c>
      <c r="C32" s="111">
        <f>'Balance general 2014'!D71</f>
        <v>993492797.35000002</v>
      </c>
      <c r="D32" s="10"/>
      <c r="E32" s="52">
        <v>93</v>
      </c>
      <c r="F32" s="10" t="s">
        <v>92</v>
      </c>
      <c r="G32" s="111">
        <f>'Balance general 2014'!I71</f>
        <v>1164526415</v>
      </c>
    </row>
    <row r="33" spans="1:14" x14ac:dyDescent="0.3">
      <c r="A33" s="18">
        <v>89</v>
      </c>
      <c r="B33" s="6" t="s">
        <v>94</v>
      </c>
      <c r="C33" s="111">
        <f>'Balance general 2014'!D72</f>
        <v>-28059556806.849998</v>
      </c>
      <c r="D33" s="10"/>
      <c r="E33" s="52">
        <v>99</v>
      </c>
      <c r="F33" s="10" t="s">
        <v>95</v>
      </c>
      <c r="G33" s="111">
        <f>'Balance general 2014'!I72</f>
        <v>-12970920222.68</v>
      </c>
    </row>
    <row r="34" spans="1:14" x14ac:dyDescent="0.3">
      <c r="A34" s="6"/>
      <c r="B34" s="6"/>
      <c r="C34" s="10"/>
      <c r="D34" s="10"/>
      <c r="J34" s="11"/>
      <c r="K34" s="11"/>
      <c r="L34" s="11"/>
      <c r="M34" s="11"/>
      <c r="N34" s="11"/>
    </row>
    <row r="35" spans="1:14" x14ac:dyDescent="0.3">
      <c r="A35" s="6"/>
      <c r="B35" s="6"/>
      <c r="C35" s="10"/>
      <c r="D35" s="10"/>
      <c r="J35" s="11"/>
      <c r="K35" s="11"/>
      <c r="L35" s="11"/>
      <c r="M35" s="11"/>
      <c r="N35" s="11"/>
    </row>
    <row r="36" spans="1:14" x14ac:dyDescent="0.3">
      <c r="A36" s="6"/>
      <c r="B36" s="231" t="s">
        <v>286</v>
      </c>
      <c r="C36" s="10"/>
      <c r="D36" s="10"/>
      <c r="F36" s="226" t="s">
        <v>289</v>
      </c>
      <c r="J36" s="11"/>
      <c r="K36" s="11"/>
      <c r="L36" s="11"/>
      <c r="M36" s="11"/>
      <c r="N36" s="11"/>
    </row>
    <row r="37" spans="1:14" x14ac:dyDescent="0.3">
      <c r="A37" s="6"/>
      <c r="B37" s="245" t="s">
        <v>267</v>
      </c>
      <c r="C37" s="15"/>
      <c r="D37" s="15"/>
      <c r="E37" s="15"/>
      <c r="F37" s="247" t="s">
        <v>269</v>
      </c>
      <c r="G37" s="39"/>
      <c r="J37" s="11"/>
      <c r="K37" s="11"/>
      <c r="L37" s="11"/>
      <c r="M37" s="11"/>
      <c r="N37" s="11"/>
    </row>
    <row r="38" spans="1:14" x14ac:dyDescent="0.3">
      <c r="A38" s="6"/>
      <c r="B38" s="246" t="s">
        <v>268</v>
      </c>
      <c r="C38" s="239"/>
      <c r="D38" s="15"/>
      <c r="E38" s="15"/>
      <c r="F38" s="248" t="s">
        <v>287</v>
      </c>
      <c r="G38" s="168"/>
      <c r="H38" s="173"/>
      <c r="I38" s="174"/>
      <c r="J38" s="173"/>
      <c r="K38" s="11"/>
      <c r="L38" s="11"/>
      <c r="M38" s="11"/>
      <c r="N38" s="11"/>
    </row>
    <row r="39" spans="1:14" x14ac:dyDescent="0.3">
      <c r="A39" s="22"/>
      <c r="B39" s="227"/>
      <c r="C39" s="239"/>
      <c r="D39" s="15"/>
      <c r="E39" s="15"/>
      <c r="F39" s="249" t="s">
        <v>288</v>
      </c>
      <c r="G39" s="216"/>
      <c r="H39" s="216"/>
      <c r="I39" s="216"/>
      <c r="J39" s="216"/>
      <c r="K39" s="11"/>
      <c r="L39" s="11"/>
      <c r="M39" s="11"/>
      <c r="N39" s="11"/>
    </row>
    <row r="40" spans="1:14" x14ac:dyDescent="0.3">
      <c r="A40" s="23"/>
      <c r="B40" s="240"/>
      <c r="C40" s="27"/>
      <c r="D40" s="15"/>
      <c r="E40" s="15"/>
      <c r="F40" s="230"/>
      <c r="G40" s="168"/>
      <c r="H40" s="216"/>
      <c r="I40" s="216"/>
      <c r="J40" s="216"/>
      <c r="K40" s="11"/>
      <c r="L40" s="11"/>
      <c r="M40" s="11"/>
      <c r="N40" s="11"/>
    </row>
    <row r="41" spans="1:14" x14ac:dyDescent="0.3">
      <c r="A41" s="6"/>
      <c r="B41" s="240"/>
      <c r="C41" s="241"/>
      <c r="D41" s="15"/>
      <c r="E41" s="241"/>
      <c r="F41" s="242"/>
      <c r="H41" s="172"/>
      <c r="I41" s="171"/>
      <c r="J41" s="168"/>
      <c r="K41" s="11"/>
      <c r="L41" s="11"/>
      <c r="M41" s="11"/>
      <c r="N41" s="11"/>
    </row>
    <row r="42" spans="1:14" x14ac:dyDescent="0.3">
      <c r="B42" s="31"/>
      <c r="H42" s="64"/>
      <c r="I42" s="39"/>
      <c r="J42" s="39"/>
    </row>
    <row r="43" spans="1:14" x14ac:dyDescent="0.3">
      <c r="H43" s="64"/>
      <c r="I43" s="39"/>
      <c r="J43" s="39"/>
    </row>
    <row r="44" spans="1:14" x14ac:dyDescent="0.3">
      <c r="H44" s="216"/>
      <c r="I44" s="216"/>
      <c r="J44" s="216"/>
    </row>
    <row r="45" spans="1:14" x14ac:dyDescent="0.3">
      <c r="H45" s="64"/>
      <c r="I45" s="39"/>
      <c r="J45" s="39"/>
    </row>
  </sheetData>
  <mergeCells count="5">
    <mergeCell ref="A1:G1"/>
    <mergeCell ref="A4:G4"/>
    <mergeCell ref="A5:G5"/>
    <mergeCell ref="A6:G6"/>
    <mergeCell ref="A7:G7"/>
  </mergeCells>
  <pageMargins left="0.35433070866141736" right="0.15748031496062992" top="0.47244094488188981" bottom="0.62992125984251968" header="0.51181102362204722" footer="0.51181102362204722"/>
  <pageSetup scale="90" firstPageNumber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MC85"/>
  <sheetViews>
    <sheetView tabSelected="1" topLeftCell="A49" workbookViewId="0">
      <selection activeCell="B65" sqref="B65"/>
    </sheetView>
  </sheetViews>
  <sheetFormatPr baseColWidth="10" defaultRowHeight="15.75" x14ac:dyDescent="0.3"/>
  <cols>
    <col min="1" max="1" width="7" style="65" bestFit="1" customWidth="1"/>
    <col min="2" max="2" width="53.5703125" style="65" customWidth="1"/>
    <col min="3" max="3" width="8.28515625" style="149" customWidth="1"/>
    <col min="4" max="4" width="19.28515625" style="148" customWidth="1"/>
    <col min="5" max="5" width="1.5703125" style="147"/>
    <col min="6" max="7" width="15.28515625" style="1" bestFit="1" customWidth="1"/>
    <col min="8" max="1017" width="11.42578125" style="1"/>
  </cols>
  <sheetData>
    <row r="4" spans="1:4" x14ac:dyDescent="0.3">
      <c r="A4" s="261" t="s">
        <v>109</v>
      </c>
      <c r="B4" s="261"/>
      <c r="C4" s="261"/>
      <c r="D4" s="261"/>
    </row>
    <row r="5" spans="1:4" ht="5.25" customHeight="1" x14ac:dyDescent="0.3"/>
    <row r="6" spans="1:4" ht="23.25" customHeight="1" x14ac:dyDescent="0.3"/>
    <row r="7" spans="1:4" ht="16.5" x14ac:dyDescent="0.3">
      <c r="A7" s="275" t="s">
        <v>110</v>
      </c>
      <c r="B7" s="275"/>
      <c r="C7" s="275"/>
      <c r="D7" s="275"/>
    </row>
    <row r="8" spans="1:4" ht="16.5" x14ac:dyDescent="0.3">
      <c r="A8" s="275" t="s">
        <v>279</v>
      </c>
      <c r="B8" s="275"/>
      <c r="C8" s="275"/>
      <c r="D8" s="275"/>
    </row>
    <row r="9" spans="1:4" ht="16.5" x14ac:dyDescent="0.3">
      <c r="A9" s="146"/>
      <c r="B9" s="146"/>
      <c r="C9" s="150"/>
      <c r="D9" s="150"/>
    </row>
    <row r="10" spans="1:4" x14ac:dyDescent="0.3">
      <c r="A10" s="276" t="s">
        <v>205</v>
      </c>
      <c r="B10" s="276"/>
      <c r="C10" s="276"/>
      <c r="D10" s="276"/>
    </row>
    <row r="11" spans="1:4" x14ac:dyDescent="0.3">
      <c r="A11" s="66" t="s">
        <v>5</v>
      </c>
      <c r="B11" s="66" t="s">
        <v>111</v>
      </c>
      <c r="C11" s="150" t="s">
        <v>112</v>
      </c>
      <c r="D11" s="66" t="s">
        <v>113</v>
      </c>
    </row>
    <row r="12" spans="1:4" ht="11.25" customHeight="1" x14ac:dyDescent="0.3">
      <c r="C12" s="151"/>
      <c r="D12" s="66" t="s">
        <v>6</v>
      </c>
    </row>
    <row r="13" spans="1:4" ht="14.25" customHeight="1" x14ac:dyDescent="0.3">
      <c r="C13" s="151"/>
      <c r="D13" s="63" t="s">
        <v>275</v>
      </c>
    </row>
    <row r="14" spans="1:4" ht="6.75" customHeight="1" x14ac:dyDescent="0.3">
      <c r="C14" s="151"/>
      <c r="D14" s="150"/>
    </row>
    <row r="15" spans="1:4" ht="15" customHeight="1" x14ac:dyDescent="0.3">
      <c r="B15" s="68" t="s">
        <v>114</v>
      </c>
      <c r="C15" s="152"/>
      <c r="D15" s="150"/>
    </row>
    <row r="16" spans="1:4" ht="8.25" customHeight="1" thickBot="1" x14ac:dyDescent="0.35">
      <c r="C16" s="151"/>
      <c r="D16" s="150"/>
    </row>
    <row r="17" spans="1:1017" ht="16.5" thickBot="1" x14ac:dyDescent="0.35">
      <c r="B17" s="68" t="s">
        <v>115</v>
      </c>
      <c r="C17" s="152"/>
      <c r="D17" s="153">
        <f>+D19+D21+D24+D26</f>
        <v>80682860493.309998</v>
      </c>
      <c r="F17" s="16"/>
      <c r="G17" s="16"/>
    </row>
    <row r="18" spans="1:1017" ht="7.5" customHeight="1" x14ac:dyDescent="0.3">
      <c r="B18" s="68"/>
      <c r="C18" s="152"/>
      <c r="D18" s="154"/>
    </row>
    <row r="19" spans="1:1017" ht="16.5" thickBot="1" x14ac:dyDescent="0.35">
      <c r="A19" s="73">
        <v>41</v>
      </c>
      <c r="B19" s="68" t="s">
        <v>116</v>
      </c>
      <c r="C19" s="152" t="s">
        <v>117</v>
      </c>
      <c r="D19" s="155">
        <f>+D20</f>
        <v>265163407.97</v>
      </c>
    </row>
    <row r="20" spans="1:1017" x14ac:dyDescent="0.3">
      <c r="A20" s="76">
        <v>4110</v>
      </c>
      <c r="B20" s="65" t="s">
        <v>118</v>
      </c>
      <c r="C20" s="151"/>
      <c r="D20" s="156">
        <v>265163407.97</v>
      </c>
    </row>
    <row r="21" spans="1:1017" ht="16.5" thickBot="1" x14ac:dyDescent="0.35">
      <c r="A21" s="73">
        <v>43</v>
      </c>
      <c r="B21" s="68" t="s">
        <v>119</v>
      </c>
      <c r="C21" s="152" t="s">
        <v>120</v>
      </c>
      <c r="D21" s="155">
        <f>SUM(D22+D23)</f>
        <v>22777148417.34</v>
      </c>
    </row>
    <row r="22" spans="1:1017" x14ac:dyDescent="0.3">
      <c r="A22" s="76">
        <v>4305</v>
      </c>
      <c r="B22" s="65" t="s">
        <v>121</v>
      </c>
      <c r="C22" s="151"/>
      <c r="D22" s="156">
        <v>24098351884.310001</v>
      </c>
    </row>
    <row r="23" spans="1:1017" x14ac:dyDescent="0.3">
      <c r="A23" s="76">
        <v>4395</v>
      </c>
      <c r="B23" s="65" t="s">
        <v>122</v>
      </c>
      <c r="C23" s="151"/>
      <c r="D23" s="156">
        <v>-1321203466.97</v>
      </c>
    </row>
    <row r="24" spans="1:1017" ht="16.5" thickBot="1" x14ac:dyDescent="0.35">
      <c r="A24" s="73">
        <v>44</v>
      </c>
      <c r="B24" s="68" t="s">
        <v>123</v>
      </c>
      <c r="C24" s="152" t="s">
        <v>124</v>
      </c>
      <c r="D24" s="155">
        <f>+D25</f>
        <v>57579431366</v>
      </c>
    </row>
    <row r="25" spans="1:1017" x14ac:dyDescent="0.3">
      <c r="A25" s="76">
        <v>4428</v>
      </c>
      <c r="B25" s="65" t="s">
        <v>125</v>
      </c>
      <c r="C25" s="151"/>
      <c r="D25" s="156">
        <v>57579431366</v>
      </c>
    </row>
    <row r="26" spans="1:1017" x14ac:dyDescent="0.3">
      <c r="A26" s="73">
        <v>47</v>
      </c>
      <c r="B26" s="68" t="s">
        <v>262</v>
      </c>
      <c r="C26" s="152"/>
      <c r="D26" s="209">
        <f>D27</f>
        <v>61117302</v>
      </c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  <c r="GE26" s="12"/>
      <c r="GF26" s="12"/>
      <c r="GG26" s="12"/>
      <c r="GH26" s="12"/>
      <c r="GI26" s="12"/>
      <c r="GJ26" s="12"/>
      <c r="GK26" s="12"/>
      <c r="GL26" s="12"/>
      <c r="GM26" s="12"/>
      <c r="GN26" s="12"/>
      <c r="GO26" s="12"/>
      <c r="GP26" s="12"/>
      <c r="GQ26" s="12"/>
      <c r="GR26" s="12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/>
      <c r="HH26" s="12"/>
      <c r="HI26" s="12"/>
      <c r="HJ26" s="12"/>
      <c r="HK26" s="12"/>
      <c r="HL26" s="12"/>
      <c r="HM26" s="12"/>
      <c r="HN26" s="12"/>
      <c r="HO26" s="12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  <c r="IS26" s="12"/>
      <c r="IT26" s="12"/>
      <c r="IU26" s="12"/>
      <c r="IV26" s="12"/>
      <c r="IW26" s="12"/>
      <c r="IX26" s="12"/>
      <c r="IY26" s="12"/>
      <c r="IZ26" s="12"/>
      <c r="JA26" s="12"/>
      <c r="JB26" s="12"/>
      <c r="JC26" s="12"/>
      <c r="JD26" s="12"/>
      <c r="JE26" s="12"/>
      <c r="JF26" s="12"/>
      <c r="JG26" s="12"/>
      <c r="JH26" s="12"/>
      <c r="JI26" s="12"/>
      <c r="JJ26" s="12"/>
      <c r="JK26" s="12"/>
      <c r="JL26" s="12"/>
      <c r="JM26" s="12"/>
      <c r="JN26" s="12"/>
      <c r="JO26" s="12"/>
      <c r="JP26" s="12"/>
      <c r="JQ26" s="12"/>
      <c r="JR26" s="12"/>
      <c r="JS26" s="12"/>
      <c r="JT26" s="12"/>
      <c r="JU26" s="12"/>
      <c r="JV26" s="12"/>
      <c r="JW26" s="12"/>
      <c r="JX26" s="12"/>
      <c r="JY26" s="12"/>
      <c r="JZ26" s="12"/>
      <c r="KA26" s="12"/>
      <c r="KB26" s="12"/>
      <c r="KC26" s="12"/>
      <c r="KD26" s="12"/>
      <c r="KE26" s="12"/>
      <c r="KF26" s="12"/>
      <c r="KG26" s="12"/>
      <c r="KH26" s="12"/>
      <c r="KI26" s="12"/>
      <c r="KJ26" s="12"/>
      <c r="KK26" s="12"/>
      <c r="KL26" s="12"/>
      <c r="KM26" s="12"/>
      <c r="KN26" s="12"/>
      <c r="KO26" s="12"/>
      <c r="KP26" s="12"/>
      <c r="KQ26" s="12"/>
      <c r="KR26" s="12"/>
      <c r="KS26" s="12"/>
      <c r="KT26" s="12"/>
      <c r="KU26" s="12"/>
      <c r="KV26" s="12"/>
      <c r="KW26" s="12"/>
      <c r="KX26" s="12"/>
      <c r="KY26" s="12"/>
      <c r="KZ26" s="12"/>
      <c r="LA26" s="12"/>
      <c r="LB26" s="12"/>
      <c r="LC26" s="12"/>
      <c r="LD26" s="12"/>
      <c r="LE26" s="12"/>
      <c r="LF26" s="12"/>
      <c r="LG26" s="12"/>
      <c r="LH26" s="12"/>
      <c r="LI26" s="12"/>
      <c r="LJ26" s="12"/>
      <c r="LK26" s="12"/>
      <c r="LL26" s="12"/>
      <c r="LM26" s="12"/>
      <c r="LN26" s="12"/>
      <c r="LO26" s="12"/>
      <c r="LP26" s="12"/>
      <c r="LQ26" s="12"/>
      <c r="LR26" s="12"/>
      <c r="LS26" s="12"/>
      <c r="LT26" s="12"/>
      <c r="LU26" s="12"/>
      <c r="LV26" s="12"/>
      <c r="LW26" s="12"/>
      <c r="LX26" s="12"/>
      <c r="LY26" s="12"/>
      <c r="LZ26" s="12"/>
      <c r="MA26" s="12"/>
      <c r="MB26" s="12"/>
      <c r="MC26" s="12"/>
      <c r="MD26" s="12"/>
      <c r="ME26" s="12"/>
      <c r="MF26" s="12"/>
      <c r="MG26" s="12"/>
      <c r="MH26" s="12"/>
      <c r="MI26" s="12"/>
      <c r="MJ26" s="12"/>
      <c r="MK26" s="12"/>
      <c r="ML26" s="12"/>
      <c r="MM26" s="12"/>
      <c r="MN26" s="12"/>
      <c r="MO26" s="12"/>
      <c r="MP26" s="12"/>
      <c r="MQ26" s="12"/>
      <c r="MR26" s="12"/>
      <c r="MS26" s="12"/>
      <c r="MT26" s="12"/>
      <c r="MU26" s="12"/>
      <c r="MV26" s="12"/>
      <c r="MW26" s="12"/>
      <c r="MX26" s="12"/>
      <c r="MY26" s="12"/>
      <c r="MZ26" s="12"/>
      <c r="NA26" s="12"/>
      <c r="NB26" s="12"/>
      <c r="NC26" s="12"/>
      <c r="ND26" s="12"/>
      <c r="NE26" s="12"/>
      <c r="NF26" s="12"/>
      <c r="NG26" s="12"/>
      <c r="NH26" s="12"/>
      <c r="NI26" s="12"/>
      <c r="NJ26" s="12"/>
      <c r="NK26" s="12"/>
      <c r="NL26" s="12"/>
      <c r="NM26" s="12"/>
      <c r="NN26" s="12"/>
      <c r="NO26" s="12"/>
      <c r="NP26" s="12"/>
      <c r="NQ26" s="12"/>
      <c r="NR26" s="12"/>
      <c r="NS26" s="12"/>
      <c r="NT26" s="12"/>
      <c r="NU26" s="12"/>
      <c r="NV26" s="12"/>
      <c r="NW26" s="12"/>
      <c r="NX26" s="12"/>
      <c r="NY26" s="12"/>
      <c r="NZ26" s="12"/>
      <c r="OA26" s="12"/>
      <c r="OB26" s="12"/>
      <c r="OC26" s="12"/>
      <c r="OD26" s="12"/>
      <c r="OE26" s="12"/>
      <c r="OF26" s="12"/>
      <c r="OG26" s="12"/>
      <c r="OH26" s="12"/>
      <c r="OI26" s="12"/>
      <c r="OJ26" s="12"/>
      <c r="OK26" s="12"/>
      <c r="OL26" s="12"/>
      <c r="OM26" s="12"/>
      <c r="ON26" s="12"/>
      <c r="OO26" s="12"/>
      <c r="OP26" s="12"/>
      <c r="OQ26" s="12"/>
      <c r="OR26" s="12"/>
      <c r="OS26" s="12"/>
      <c r="OT26" s="12"/>
      <c r="OU26" s="12"/>
      <c r="OV26" s="12"/>
      <c r="OW26" s="12"/>
      <c r="OX26" s="12"/>
      <c r="OY26" s="12"/>
      <c r="OZ26" s="12"/>
      <c r="PA26" s="12"/>
      <c r="PB26" s="12"/>
      <c r="PC26" s="12"/>
      <c r="PD26" s="12"/>
      <c r="PE26" s="12"/>
      <c r="PF26" s="12"/>
      <c r="PG26" s="12"/>
      <c r="PH26" s="12"/>
      <c r="PI26" s="12"/>
      <c r="PJ26" s="12"/>
      <c r="PK26" s="12"/>
      <c r="PL26" s="12"/>
      <c r="PM26" s="12"/>
      <c r="PN26" s="12"/>
      <c r="PO26" s="12"/>
      <c r="PP26" s="12"/>
      <c r="PQ26" s="12"/>
      <c r="PR26" s="12"/>
      <c r="PS26" s="12"/>
      <c r="PT26" s="12"/>
      <c r="PU26" s="12"/>
      <c r="PV26" s="12"/>
      <c r="PW26" s="12"/>
      <c r="PX26" s="12"/>
      <c r="PY26" s="12"/>
      <c r="PZ26" s="12"/>
      <c r="QA26" s="12"/>
      <c r="QB26" s="12"/>
      <c r="QC26" s="12"/>
      <c r="QD26" s="12"/>
      <c r="QE26" s="12"/>
      <c r="QF26" s="12"/>
      <c r="QG26" s="12"/>
      <c r="QH26" s="12"/>
      <c r="QI26" s="12"/>
      <c r="QJ26" s="12"/>
      <c r="QK26" s="12"/>
      <c r="QL26" s="12"/>
      <c r="QM26" s="12"/>
      <c r="QN26" s="12"/>
      <c r="QO26" s="12"/>
      <c r="QP26" s="12"/>
      <c r="QQ26" s="12"/>
      <c r="QR26" s="12"/>
      <c r="QS26" s="12"/>
      <c r="QT26" s="12"/>
      <c r="QU26" s="12"/>
      <c r="QV26" s="12"/>
      <c r="QW26" s="12"/>
      <c r="QX26" s="12"/>
      <c r="QY26" s="12"/>
      <c r="QZ26" s="12"/>
      <c r="RA26" s="12"/>
      <c r="RB26" s="12"/>
      <c r="RC26" s="12"/>
      <c r="RD26" s="12"/>
      <c r="RE26" s="12"/>
      <c r="RF26" s="12"/>
      <c r="RG26" s="12"/>
      <c r="RH26" s="12"/>
      <c r="RI26" s="12"/>
      <c r="RJ26" s="12"/>
      <c r="RK26" s="12"/>
      <c r="RL26" s="12"/>
      <c r="RM26" s="12"/>
      <c r="RN26" s="12"/>
      <c r="RO26" s="12"/>
      <c r="RP26" s="12"/>
      <c r="RQ26" s="12"/>
      <c r="RR26" s="12"/>
      <c r="RS26" s="12"/>
      <c r="RT26" s="12"/>
      <c r="RU26" s="12"/>
      <c r="RV26" s="12"/>
      <c r="RW26" s="12"/>
      <c r="RX26" s="12"/>
      <c r="RY26" s="12"/>
      <c r="RZ26" s="12"/>
      <c r="SA26" s="12"/>
      <c r="SB26" s="12"/>
      <c r="SC26" s="12"/>
      <c r="SD26" s="12"/>
      <c r="SE26" s="12"/>
      <c r="SF26" s="12"/>
      <c r="SG26" s="12"/>
      <c r="SH26" s="12"/>
      <c r="SI26" s="12"/>
      <c r="SJ26" s="12"/>
      <c r="SK26" s="12"/>
      <c r="SL26" s="12"/>
      <c r="SM26" s="12"/>
      <c r="SN26" s="12"/>
      <c r="SO26" s="12"/>
      <c r="SP26" s="12"/>
      <c r="SQ26" s="12"/>
      <c r="SR26" s="12"/>
      <c r="SS26" s="12"/>
      <c r="ST26" s="12"/>
      <c r="SU26" s="12"/>
      <c r="SV26" s="12"/>
      <c r="SW26" s="12"/>
      <c r="SX26" s="12"/>
      <c r="SY26" s="12"/>
      <c r="SZ26" s="12"/>
      <c r="TA26" s="12"/>
      <c r="TB26" s="12"/>
      <c r="TC26" s="12"/>
      <c r="TD26" s="12"/>
      <c r="TE26" s="12"/>
      <c r="TF26" s="12"/>
      <c r="TG26" s="12"/>
      <c r="TH26" s="12"/>
      <c r="TI26" s="12"/>
      <c r="TJ26" s="12"/>
      <c r="TK26" s="12"/>
      <c r="TL26" s="12"/>
      <c r="TM26" s="12"/>
      <c r="TN26" s="12"/>
      <c r="TO26" s="12"/>
      <c r="TP26" s="12"/>
      <c r="TQ26" s="12"/>
      <c r="TR26" s="12"/>
      <c r="TS26" s="12"/>
      <c r="TT26" s="12"/>
      <c r="TU26" s="12"/>
      <c r="TV26" s="12"/>
      <c r="TW26" s="12"/>
      <c r="TX26" s="12"/>
      <c r="TY26" s="12"/>
      <c r="TZ26" s="12"/>
      <c r="UA26" s="12"/>
      <c r="UB26" s="12"/>
      <c r="UC26" s="12"/>
      <c r="UD26" s="12"/>
      <c r="UE26" s="12"/>
      <c r="UF26" s="12"/>
      <c r="UG26" s="12"/>
      <c r="UH26" s="12"/>
      <c r="UI26" s="12"/>
      <c r="UJ26" s="12"/>
      <c r="UK26" s="12"/>
      <c r="UL26" s="12"/>
      <c r="UM26" s="12"/>
      <c r="UN26" s="12"/>
      <c r="UO26" s="12"/>
      <c r="UP26" s="12"/>
      <c r="UQ26" s="12"/>
      <c r="UR26" s="12"/>
      <c r="US26" s="12"/>
      <c r="UT26" s="12"/>
      <c r="UU26" s="12"/>
      <c r="UV26" s="12"/>
      <c r="UW26" s="12"/>
      <c r="UX26" s="12"/>
      <c r="UY26" s="12"/>
      <c r="UZ26" s="12"/>
      <c r="VA26" s="12"/>
      <c r="VB26" s="12"/>
      <c r="VC26" s="12"/>
      <c r="VD26" s="12"/>
      <c r="VE26" s="12"/>
      <c r="VF26" s="12"/>
      <c r="VG26" s="12"/>
      <c r="VH26" s="12"/>
      <c r="VI26" s="12"/>
      <c r="VJ26" s="12"/>
      <c r="VK26" s="12"/>
      <c r="VL26" s="12"/>
      <c r="VM26" s="12"/>
      <c r="VN26" s="12"/>
      <c r="VO26" s="12"/>
      <c r="VP26" s="12"/>
      <c r="VQ26" s="12"/>
      <c r="VR26" s="12"/>
      <c r="VS26" s="12"/>
      <c r="VT26" s="12"/>
      <c r="VU26" s="12"/>
      <c r="VV26" s="12"/>
      <c r="VW26" s="12"/>
      <c r="VX26" s="12"/>
      <c r="VY26" s="12"/>
      <c r="VZ26" s="12"/>
      <c r="WA26" s="12"/>
      <c r="WB26" s="12"/>
      <c r="WC26" s="12"/>
      <c r="WD26" s="12"/>
      <c r="WE26" s="12"/>
      <c r="WF26" s="12"/>
      <c r="WG26" s="12"/>
      <c r="WH26" s="12"/>
      <c r="WI26" s="12"/>
      <c r="WJ26" s="12"/>
      <c r="WK26" s="12"/>
      <c r="WL26" s="12"/>
      <c r="WM26" s="12"/>
      <c r="WN26" s="12"/>
      <c r="WO26" s="12"/>
      <c r="WP26" s="12"/>
      <c r="WQ26" s="12"/>
      <c r="WR26" s="12"/>
      <c r="WS26" s="12"/>
      <c r="WT26" s="12"/>
      <c r="WU26" s="12"/>
      <c r="WV26" s="12"/>
      <c r="WW26" s="12"/>
      <c r="WX26" s="12"/>
      <c r="WY26" s="12"/>
      <c r="WZ26" s="12"/>
      <c r="XA26" s="12"/>
      <c r="XB26" s="12"/>
      <c r="XC26" s="12"/>
      <c r="XD26" s="12"/>
      <c r="XE26" s="12"/>
      <c r="XF26" s="12"/>
      <c r="XG26" s="12"/>
      <c r="XH26" s="12"/>
      <c r="XI26" s="12"/>
      <c r="XJ26" s="12"/>
      <c r="XK26" s="12"/>
      <c r="XL26" s="12"/>
      <c r="XM26" s="12"/>
      <c r="XN26" s="12"/>
      <c r="XO26" s="12"/>
      <c r="XP26" s="12"/>
      <c r="XQ26" s="12"/>
      <c r="XR26" s="12"/>
      <c r="XS26" s="12"/>
      <c r="XT26" s="12"/>
      <c r="XU26" s="12"/>
      <c r="XV26" s="12"/>
      <c r="XW26" s="12"/>
      <c r="XX26" s="12"/>
      <c r="XY26" s="12"/>
      <c r="XZ26" s="12"/>
      <c r="YA26" s="12"/>
      <c r="YB26" s="12"/>
      <c r="YC26" s="12"/>
      <c r="YD26" s="12"/>
      <c r="YE26" s="12"/>
      <c r="YF26" s="12"/>
      <c r="YG26" s="12"/>
      <c r="YH26" s="12"/>
      <c r="YI26" s="12"/>
      <c r="YJ26" s="12"/>
      <c r="YK26" s="12"/>
      <c r="YL26" s="12"/>
      <c r="YM26" s="12"/>
      <c r="YN26" s="12"/>
      <c r="YO26" s="12"/>
      <c r="YP26" s="12"/>
      <c r="YQ26" s="12"/>
      <c r="YR26" s="12"/>
      <c r="YS26" s="12"/>
      <c r="YT26" s="12"/>
      <c r="YU26" s="12"/>
      <c r="YV26" s="12"/>
      <c r="YW26" s="12"/>
      <c r="YX26" s="12"/>
      <c r="YY26" s="12"/>
      <c r="YZ26" s="12"/>
      <c r="ZA26" s="12"/>
      <c r="ZB26" s="12"/>
      <c r="ZC26" s="12"/>
      <c r="ZD26" s="12"/>
      <c r="ZE26" s="12"/>
      <c r="ZF26" s="12"/>
      <c r="ZG26" s="12"/>
      <c r="ZH26" s="12"/>
      <c r="ZI26" s="12"/>
      <c r="ZJ26" s="12"/>
      <c r="ZK26" s="12"/>
      <c r="ZL26" s="12"/>
      <c r="ZM26" s="12"/>
      <c r="ZN26" s="12"/>
      <c r="ZO26" s="12"/>
      <c r="ZP26" s="12"/>
      <c r="ZQ26" s="12"/>
      <c r="ZR26" s="12"/>
      <c r="ZS26" s="12"/>
      <c r="ZT26" s="12"/>
      <c r="ZU26" s="12"/>
      <c r="ZV26" s="12"/>
      <c r="ZW26" s="12"/>
      <c r="ZX26" s="12"/>
      <c r="ZY26" s="12"/>
      <c r="ZZ26" s="12"/>
      <c r="AAA26" s="12"/>
      <c r="AAB26" s="12"/>
      <c r="AAC26" s="12"/>
      <c r="AAD26" s="12"/>
      <c r="AAE26" s="12"/>
      <c r="AAF26" s="12"/>
      <c r="AAG26" s="12"/>
      <c r="AAH26" s="12"/>
      <c r="AAI26" s="12"/>
      <c r="AAJ26" s="12"/>
      <c r="AAK26" s="12"/>
      <c r="AAL26" s="12"/>
      <c r="AAM26" s="12"/>
      <c r="AAN26" s="12"/>
      <c r="AAO26" s="12"/>
      <c r="AAP26" s="12"/>
      <c r="AAQ26" s="12"/>
      <c r="AAR26" s="12"/>
      <c r="AAS26" s="12"/>
      <c r="AAT26" s="12"/>
      <c r="AAU26" s="12"/>
      <c r="AAV26" s="12"/>
      <c r="AAW26" s="12"/>
      <c r="AAX26" s="12"/>
      <c r="AAY26" s="12"/>
      <c r="AAZ26" s="12"/>
      <c r="ABA26" s="12"/>
      <c r="ABB26" s="12"/>
      <c r="ABC26" s="12"/>
      <c r="ABD26" s="12"/>
      <c r="ABE26" s="12"/>
      <c r="ABF26" s="12"/>
      <c r="ABG26" s="12"/>
      <c r="ABH26" s="12"/>
      <c r="ABI26" s="12"/>
      <c r="ABJ26" s="12"/>
      <c r="ABK26" s="12"/>
      <c r="ABL26" s="12"/>
      <c r="ABM26" s="12"/>
      <c r="ABN26" s="12"/>
      <c r="ABO26" s="12"/>
      <c r="ABP26" s="12"/>
      <c r="ABQ26" s="12"/>
      <c r="ABR26" s="12"/>
      <c r="ABS26" s="12"/>
      <c r="ABT26" s="12"/>
      <c r="ABU26" s="12"/>
      <c r="ABV26" s="12"/>
      <c r="ABW26" s="12"/>
      <c r="ABX26" s="12"/>
      <c r="ABY26" s="12"/>
      <c r="ABZ26" s="12"/>
      <c r="ACA26" s="12"/>
      <c r="ACB26" s="12"/>
      <c r="ACC26" s="12"/>
      <c r="ACD26" s="12"/>
      <c r="ACE26" s="12"/>
      <c r="ACF26" s="12"/>
      <c r="ACG26" s="12"/>
      <c r="ACH26" s="12"/>
      <c r="ACI26" s="12"/>
      <c r="ACJ26" s="12"/>
      <c r="ACK26" s="12"/>
      <c r="ACL26" s="12"/>
      <c r="ACM26" s="12"/>
      <c r="ACN26" s="12"/>
      <c r="ACO26" s="12"/>
      <c r="ACP26" s="12"/>
      <c r="ACQ26" s="12"/>
      <c r="ACR26" s="12"/>
      <c r="ACS26" s="12"/>
      <c r="ACT26" s="12"/>
      <c r="ACU26" s="12"/>
      <c r="ACV26" s="12"/>
      <c r="ACW26" s="12"/>
      <c r="ACX26" s="12"/>
      <c r="ACY26" s="12"/>
      <c r="ACZ26" s="12"/>
      <c r="ADA26" s="12"/>
      <c r="ADB26" s="12"/>
      <c r="ADC26" s="12"/>
      <c r="ADD26" s="12"/>
      <c r="ADE26" s="12"/>
      <c r="ADF26" s="12"/>
      <c r="ADG26" s="12"/>
      <c r="ADH26" s="12"/>
      <c r="ADI26" s="12"/>
      <c r="ADJ26" s="12"/>
      <c r="ADK26" s="12"/>
      <c r="ADL26" s="12"/>
      <c r="ADM26" s="12"/>
      <c r="ADN26" s="12"/>
      <c r="ADO26" s="12"/>
      <c r="ADP26" s="12"/>
      <c r="ADQ26" s="12"/>
      <c r="ADR26" s="12"/>
      <c r="ADS26" s="12"/>
      <c r="ADT26" s="12"/>
      <c r="ADU26" s="12"/>
      <c r="ADV26" s="12"/>
      <c r="ADW26" s="12"/>
      <c r="ADX26" s="12"/>
      <c r="ADY26" s="12"/>
      <c r="ADZ26" s="12"/>
      <c r="AEA26" s="12"/>
      <c r="AEB26" s="12"/>
      <c r="AEC26" s="12"/>
      <c r="AED26" s="12"/>
      <c r="AEE26" s="12"/>
      <c r="AEF26" s="12"/>
      <c r="AEG26" s="12"/>
      <c r="AEH26" s="12"/>
      <c r="AEI26" s="12"/>
      <c r="AEJ26" s="12"/>
      <c r="AEK26" s="12"/>
      <c r="AEL26" s="12"/>
      <c r="AEM26" s="12"/>
      <c r="AEN26" s="12"/>
      <c r="AEO26" s="12"/>
      <c r="AEP26" s="12"/>
      <c r="AEQ26" s="12"/>
      <c r="AER26" s="12"/>
      <c r="AES26" s="12"/>
      <c r="AET26" s="12"/>
      <c r="AEU26" s="12"/>
      <c r="AEV26" s="12"/>
      <c r="AEW26" s="12"/>
      <c r="AEX26" s="12"/>
      <c r="AEY26" s="12"/>
      <c r="AEZ26" s="12"/>
      <c r="AFA26" s="12"/>
      <c r="AFB26" s="12"/>
      <c r="AFC26" s="12"/>
      <c r="AFD26" s="12"/>
      <c r="AFE26" s="12"/>
      <c r="AFF26" s="12"/>
      <c r="AFG26" s="12"/>
      <c r="AFH26" s="12"/>
      <c r="AFI26" s="12"/>
      <c r="AFJ26" s="12"/>
      <c r="AFK26" s="12"/>
      <c r="AFL26" s="12"/>
      <c r="AFM26" s="12"/>
      <c r="AFN26" s="12"/>
      <c r="AFO26" s="12"/>
      <c r="AFP26" s="12"/>
      <c r="AFQ26" s="12"/>
      <c r="AFR26" s="12"/>
      <c r="AFS26" s="12"/>
      <c r="AFT26" s="12"/>
      <c r="AFU26" s="12"/>
      <c r="AFV26" s="12"/>
      <c r="AFW26" s="12"/>
      <c r="AFX26" s="12"/>
      <c r="AFY26" s="12"/>
      <c r="AFZ26" s="12"/>
      <c r="AGA26" s="12"/>
      <c r="AGB26" s="12"/>
      <c r="AGC26" s="12"/>
      <c r="AGD26" s="12"/>
      <c r="AGE26" s="12"/>
      <c r="AGF26" s="12"/>
      <c r="AGG26" s="12"/>
      <c r="AGH26" s="12"/>
      <c r="AGI26" s="12"/>
      <c r="AGJ26" s="12"/>
      <c r="AGK26" s="12"/>
      <c r="AGL26" s="12"/>
      <c r="AGM26" s="12"/>
      <c r="AGN26" s="12"/>
      <c r="AGO26" s="12"/>
      <c r="AGP26" s="12"/>
      <c r="AGQ26" s="12"/>
      <c r="AGR26" s="12"/>
      <c r="AGS26" s="12"/>
      <c r="AGT26" s="12"/>
      <c r="AGU26" s="12"/>
      <c r="AGV26" s="12"/>
      <c r="AGW26" s="12"/>
      <c r="AGX26" s="12"/>
      <c r="AGY26" s="12"/>
      <c r="AGZ26" s="12"/>
      <c r="AHA26" s="12"/>
      <c r="AHB26" s="12"/>
      <c r="AHC26" s="12"/>
      <c r="AHD26" s="12"/>
      <c r="AHE26" s="12"/>
      <c r="AHF26" s="12"/>
      <c r="AHG26" s="12"/>
      <c r="AHH26" s="12"/>
      <c r="AHI26" s="12"/>
      <c r="AHJ26" s="12"/>
      <c r="AHK26" s="12"/>
      <c r="AHL26" s="12"/>
      <c r="AHM26" s="12"/>
      <c r="AHN26" s="12"/>
      <c r="AHO26" s="12"/>
      <c r="AHP26" s="12"/>
      <c r="AHQ26" s="12"/>
      <c r="AHR26" s="12"/>
      <c r="AHS26" s="12"/>
      <c r="AHT26" s="12"/>
      <c r="AHU26" s="12"/>
      <c r="AHV26" s="12"/>
      <c r="AHW26" s="12"/>
      <c r="AHX26" s="12"/>
      <c r="AHY26" s="12"/>
      <c r="AHZ26" s="12"/>
      <c r="AIA26" s="12"/>
      <c r="AIB26" s="12"/>
      <c r="AIC26" s="12"/>
      <c r="AID26" s="12"/>
      <c r="AIE26" s="12"/>
      <c r="AIF26" s="12"/>
      <c r="AIG26" s="12"/>
      <c r="AIH26" s="12"/>
      <c r="AII26" s="12"/>
      <c r="AIJ26" s="12"/>
      <c r="AIK26" s="12"/>
      <c r="AIL26" s="12"/>
      <c r="AIM26" s="12"/>
      <c r="AIN26" s="12"/>
      <c r="AIO26" s="12"/>
      <c r="AIP26" s="12"/>
      <c r="AIQ26" s="12"/>
      <c r="AIR26" s="12"/>
      <c r="AIS26" s="12"/>
      <c r="AIT26" s="12"/>
      <c r="AIU26" s="12"/>
      <c r="AIV26" s="12"/>
      <c r="AIW26" s="12"/>
      <c r="AIX26" s="12"/>
      <c r="AIY26" s="12"/>
      <c r="AIZ26" s="12"/>
      <c r="AJA26" s="12"/>
      <c r="AJB26" s="12"/>
      <c r="AJC26" s="12"/>
      <c r="AJD26" s="12"/>
      <c r="AJE26" s="12"/>
      <c r="AJF26" s="12"/>
      <c r="AJG26" s="12"/>
      <c r="AJH26" s="12"/>
      <c r="AJI26" s="12"/>
      <c r="AJJ26" s="12"/>
      <c r="AJK26" s="12"/>
      <c r="AJL26" s="12"/>
      <c r="AJM26" s="12"/>
      <c r="AJN26" s="12"/>
      <c r="AJO26" s="12"/>
      <c r="AJP26" s="12"/>
      <c r="AJQ26" s="12"/>
      <c r="AJR26" s="12"/>
      <c r="AJS26" s="12"/>
      <c r="AJT26" s="12"/>
      <c r="AJU26" s="12"/>
      <c r="AJV26" s="12"/>
      <c r="AJW26" s="12"/>
      <c r="AJX26" s="12"/>
      <c r="AJY26" s="12"/>
      <c r="AJZ26" s="12"/>
      <c r="AKA26" s="12"/>
      <c r="AKB26" s="12"/>
      <c r="AKC26" s="12"/>
      <c r="AKD26" s="12"/>
      <c r="AKE26" s="12"/>
      <c r="AKF26" s="12"/>
      <c r="AKG26" s="12"/>
      <c r="AKH26" s="12"/>
      <c r="AKI26" s="12"/>
      <c r="AKJ26" s="12"/>
      <c r="AKK26" s="12"/>
      <c r="AKL26" s="12"/>
      <c r="AKM26" s="12"/>
      <c r="AKN26" s="12"/>
      <c r="AKO26" s="12"/>
      <c r="AKP26" s="12"/>
      <c r="AKQ26" s="12"/>
      <c r="AKR26" s="12"/>
      <c r="AKS26" s="12"/>
      <c r="AKT26" s="12"/>
      <c r="AKU26" s="12"/>
      <c r="AKV26" s="12"/>
      <c r="AKW26" s="12"/>
      <c r="AKX26" s="12"/>
      <c r="AKY26" s="12"/>
      <c r="AKZ26" s="12"/>
      <c r="ALA26" s="12"/>
      <c r="ALB26" s="12"/>
      <c r="ALC26" s="12"/>
      <c r="ALD26" s="12"/>
      <c r="ALE26" s="12"/>
      <c r="ALF26" s="12"/>
      <c r="ALG26" s="12"/>
      <c r="ALH26" s="12"/>
      <c r="ALI26" s="12"/>
      <c r="ALJ26" s="12"/>
      <c r="ALK26" s="12"/>
      <c r="ALL26" s="12"/>
      <c r="ALM26" s="12"/>
      <c r="ALN26" s="12"/>
      <c r="ALO26" s="12"/>
      <c r="ALP26" s="12"/>
      <c r="ALQ26" s="12"/>
      <c r="ALR26" s="12"/>
      <c r="ALS26" s="12"/>
      <c r="ALT26" s="12"/>
      <c r="ALU26" s="12"/>
      <c r="ALV26" s="12"/>
      <c r="ALW26" s="12"/>
      <c r="ALX26" s="12"/>
      <c r="ALY26" s="12"/>
      <c r="ALZ26" s="12"/>
      <c r="AMA26" s="12"/>
      <c r="AMB26" s="12"/>
      <c r="AMC26" s="12"/>
    </row>
    <row r="27" spans="1:1017" x14ac:dyDescent="0.3">
      <c r="A27" s="76">
        <v>4722</v>
      </c>
      <c r="B27" s="65" t="s">
        <v>263</v>
      </c>
      <c r="C27" s="151"/>
      <c r="D27" s="156">
        <v>61117302</v>
      </c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  <c r="IT27" s="12"/>
      <c r="IU27" s="12"/>
      <c r="IV27" s="12"/>
      <c r="IW27" s="12"/>
      <c r="IX27" s="12"/>
      <c r="IY27" s="12"/>
      <c r="IZ27" s="12"/>
      <c r="JA27" s="12"/>
      <c r="JB27" s="12"/>
      <c r="JC27" s="12"/>
      <c r="JD27" s="12"/>
      <c r="JE27" s="12"/>
      <c r="JF27" s="12"/>
      <c r="JG27" s="12"/>
      <c r="JH27" s="12"/>
      <c r="JI27" s="12"/>
      <c r="JJ27" s="12"/>
      <c r="JK27" s="12"/>
      <c r="JL27" s="12"/>
      <c r="JM27" s="12"/>
      <c r="JN27" s="12"/>
      <c r="JO27" s="12"/>
      <c r="JP27" s="12"/>
      <c r="JQ27" s="12"/>
      <c r="JR27" s="12"/>
      <c r="JS27" s="12"/>
      <c r="JT27" s="12"/>
      <c r="JU27" s="12"/>
      <c r="JV27" s="12"/>
      <c r="JW27" s="12"/>
      <c r="JX27" s="12"/>
      <c r="JY27" s="12"/>
      <c r="JZ27" s="12"/>
      <c r="KA27" s="12"/>
      <c r="KB27" s="12"/>
      <c r="KC27" s="12"/>
      <c r="KD27" s="12"/>
      <c r="KE27" s="12"/>
      <c r="KF27" s="12"/>
      <c r="KG27" s="12"/>
      <c r="KH27" s="12"/>
      <c r="KI27" s="12"/>
      <c r="KJ27" s="12"/>
      <c r="KK27" s="12"/>
      <c r="KL27" s="12"/>
      <c r="KM27" s="12"/>
      <c r="KN27" s="12"/>
      <c r="KO27" s="12"/>
      <c r="KP27" s="12"/>
      <c r="KQ27" s="12"/>
      <c r="KR27" s="12"/>
      <c r="KS27" s="12"/>
      <c r="KT27" s="12"/>
      <c r="KU27" s="12"/>
      <c r="KV27" s="12"/>
      <c r="KW27" s="12"/>
      <c r="KX27" s="12"/>
      <c r="KY27" s="12"/>
      <c r="KZ27" s="12"/>
      <c r="LA27" s="12"/>
      <c r="LB27" s="12"/>
      <c r="LC27" s="12"/>
      <c r="LD27" s="12"/>
      <c r="LE27" s="12"/>
      <c r="LF27" s="12"/>
      <c r="LG27" s="12"/>
      <c r="LH27" s="12"/>
      <c r="LI27" s="12"/>
      <c r="LJ27" s="12"/>
      <c r="LK27" s="12"/>
      <c r="LL27" s="12"/>
      <c r="LM27" s="12"/>
      <c r="LN27" s="12"/>
      <c r="LO27" s="12"/>
      <c r="LP27" s="12"/>
      <c r="LQ27" s="12"/>
      <c r="LR27" s="12"/>
      <c r="LS27" s="12"/>
      <c r="LT27" s="12"/>
      <c r="LU27" s="12"/>
      <c r="LV27" s="12"/>
      <c r="LW27" s="12"/>
      <c r="LX27" s="12"/>
      <c r="LY27" s="12"/>
      <c r="LZ27" s="12"/>
      <c r="MA27" s="12"/>
      <c r="MB27" s="12"/>
      <c r="MC27" s="12"/>
      <c r="MD27" s="12"/>
      <c r="ME27" s="12"/>
      <c r="MF27" s="12"/>
      <c r="MG27" s="12"/>
      <c r="MH27" s="12"/>
      <c r="MI27" s="12"/>
      <c r="MJ27" s="12"/>
      <c r="MK27" s="12"/>
      <c r="ML27" s="12"/>
      <c r="MM27" s="12"/>
      <c r="MN27" s="12"/>
      <c r="MO27" s="12"/>
      <c r="MP27" s="12"/>
      <c r="MQ27" s="12"/>
      <c r="MR27" s="12"/>
      <c r="MS27" s="12"/>
      <c r="MT27" s="12"/>
      <c r="MU27" s="12"/>
      <c r="MV27" s="12"/>
      <c r="MW27" s="12"/>
      <c r="MX27" s="12"/>
      <c r="MY27" s="12"/>
      <c r="MZ27" s="12"/>
      <c r="NA27" s="12"/>
      <c r="NB27" s="12"/>
      <c r="NC27" s="12"/>
      <c r="ND27" s="12"/>
      <c r="NE27" s="12"/>
      <c r="NF27" s="12"/>
      <c r="NG27" s="12"/>
      <c r="NH27" s="12"/>
      <c r="NI27" s="12"/>
      <c r="NJ27" s="12"/>
      <c r="NK27" s="12"/>
      <c r="NL27" s="12"/>
      <c r="NM27" s="12"/>
      <c r="NN27" s="12"/>
      <c r="NO27" s="12"/>
      <c r="NP27" s="12"/>
      <c r="NQ27" s="12"/>
      <c r="NR27" s="12"/>
      <c r="NS27" s="12"/>
      <c r="NT27" s="12"/>
      <c r="NU27" s="12"/>
      <c r="NV27" s="12"/>
      <c r="NW27" s="12"/>
      <c r="NX27" s="12"/>
      <c r="NY27" s="12"/>
      <c r="NZ27" s="12"/>
      <c r="OA27" s="12"/>
      <c r="OB27" s="12"/>
      <c r="OC27" s="12"/>
      <c r="OD27" s="12"/>
      <c r="OE27" s="12"/>
      <c r="OF27" s="12"/>
      <c r="OG27" s="12"/>
      <c r="OH27" s="12"/>
      <c r="OI27" s="12"/>
      <c r="OJ27" s="12"/>
      <c r="OK27" s="12"/>
      <c r="OL27" s="12"/>
      <c r="OM27" s="12"/>
      <c r="ON27" s="12"/>
      <c r="OO27" s="12"/>
      <c r="OP27" s="12"/>
      <c r="OQ27" s="12"/>
      <c r="OR27" s="12"/>
      <c r="OS27" s="12"/>
      <c r="OT27" s="12"/>
      <c r="OU27" s="12"/>
      <c r="OV27" s="12"/>
      <c r="OW27" s="12"/>
      <c r="OX27" s="12"/>
      <c r="OY27" s="12"/>
      <c r="OZ27" s="12"/>
      <c r="PA27" s="12"/>
      <c r="PB27" s="12"/>
      <c r="PC27" s="12"/>
      <c r="PD27" s="12"/>
      <c r="PE27" s="12"/>
      <c r="PF27" s="12"/>
      <c r="PG27" s="12"/>
      <c r="PH27" s="12"/>
      <c r="PI27" s="12"/>
      <c r="PJ27" s="12"/>
      <c r="PK27" s="12"/>
      <c r="PL27" s="12"/>
      <c r="PM27" s="12"/>
      <c r="PN27" s="12"/>
      <c r="PO27" s="12"/>
      <c r="PP27" s="12"/>
      <c r="PQ27" s="12"/>
      <c r="PR27" s="12"/>
      <c r="PS27" s="12"/>
      <c r="PT27" s="12"/>
      <c r="PU27" s="12"/>
      <c r="PV27" s="12"/>
      <c r="PW27" s="12"/>
      <c r="PX27" s="12"/>
      <c r="PY27" s="12"/>
      <c r="PZ27" s="12"/>
      <c r="QA27" s="12"/>
      <c r="QB27" s="12"/>
      <c r="QC27" s="12"/>
      <c r="QD27" s="12"/>
      <c r="QE27" s="12"/>
      <c r="QF27" s="12"/>
      <c r="QG27" s="12"/>
      <c r="QH27" s="12"/>
      <c r="QI27" s="12"/>
      <c r="QJ27" s="12"/>
      <c r="QK27" s="12"/>
      <c r="QL27" s="12"/>
      <c r="QM27" s="12"/>
      <c r="QN27" s="12"/>
      <c r="QO27" s="12"/>
      <c r="QP27" s="12"/>
      <c r="QQ27" s="12"/>
      <c r="QR27" s="12"/>
      <c r="QS27" s="12"/>
      <c r="QT27" s="12"/>
      <c r="QU27" s="12"/>
      <c r="QV27" s="12"/>
      <c r="QW27" s="12"/>
      <c r="QX27" s="12"/>
      <c r="QY27" s="12"/>
      <c r="QZ27" s="12"/>
      <c r="RA27" s="12"/>
      <c r="RB27" s="12"/>
      <c r="RC27" s="12"/>
      <c r="RD27" s="12"/>
      <c r="RE27" s="12"/>
      <c r="RF27" s="12"/>
      <c r="RG27" s="12"/>
      <c r="RH27" s="12"/>
      <c r="RI27" s="12"/>
      <c r="RJ27" s="12"/>
      <c r="RK27" s="12"/>
      <c r="RL27" s="12"/>
      <c r="RM27" s="12"/>
      <c r="RN27" s="12"/>
      <c r="RO27" s="12"/>
      <c r="RP27" s="12"/>
      <c r="RQ27" s="12"/>
      <c r="RR27" s="12"/>
      <c r="RS27" s="12"/>
      <c r="RT27" s="12"/>
      <c r="RU27" s="12"/>
      <c r="RV27" s="12"/>
      <c r="RW27" s="12"/>
      <c r="RX27" s="12"/>
      <c r="RY27" s="12"/>
      <c r="RZ27" s="12"/>
      <c r="SA27" s="12"/>
      <c r="SB27" s="12"/>
      <c r="SC27" s="12"/>
      <c r="SD27" s="12"/>
      <c r="SE27" s="12"/>
      <c r="SF27" s="12"/>
      <c r="SG27" s="12"/>
      <c r="SH27" s="12"/>
      <c r="SI27" s="12"/>
      <c r="SJ27" s="12"/>
      <c r="SK27" s="12"/>
      <c r="SL27" s="12"/>
      <c r="SM27" s="12"/>
      <c r="SN27" s="12"/>
      <c r="SO27" s="12"/>
      <c r="SP27" s="12"/>
      <c r="SQ27" s="12"/>
      <c r="SR27" s="12"/>
      <c r="SS27" s="12"/>
      <c r="ST27" s="12"/>
      <c r="SU27" s="12"/>
      <c r="SV27" s="12"/>
      <c r="SW27" s="12"/>
      <c r="SX27" s="12"/>
      <c r="SY27" s="12"/>
      <c r="SZ27" s="12"/>
      <c r="TA27" s="12"/>
      <c r="TB27" s="12"/>
      <c r="TC27" s="12"/>
      <c r="TD27" s="12"/>
      <c r="TE27" s="12"/>
      <c r="TF27" s="12"/>
      <c r="TG27" s="12"/>
      <c r="TH27" s="12"/>
      <c r="TI27" s="12"/>
      <c r="TJ27" s="12"/>
      <c r="TK27" s="12"/>
      <c r="TL27" s="12"/>
      <c r="TM27" s="12"/>
      <c r="TN27" s="12"/>
      <c r="TO27" s="12"/>
      <c r="TP27" s="12"/>
      <c r="TQ27" s="12"/>
      <c r="TR27" s="12"/>
      <c r="TS27" s="12"/>
      <c r="TT27" s="12"/>
      <c r="TU27" s="12"/>
      <c r="TV27" s="12"/>
      <c r="TW27" s="12"/>
      <c r="TX27" s="12"/>
      <c r="TY27" s="12"/>
      <c r="TZ27" s="12"/>
      <c r="UA27" s="12"/>
      <c r="UB27" s="12"/>
      <c r="UC27" s="12"/>
      <c r="UD27" s="12"/>
      <c r="UE27" s="12"/>
      <c r="UF27" s="12"/>
      <c r="UG27" s="12"/>
      <c r="UH27" s="12"/>
      <c r="UI27" s="12"/>
      <c r="UJ27" s="12"/>
      <c r="UK27" s="12"/>
      <c r="UL27" s="12"/>
      <c r="UM27" s="12"/>
      <c r="UN27" s="12"/>
      <c r="UO27" s="12"/>
      <c r="UP27" s="12"/>
      <c r="UQ27" s="12"/>
      <c r="UR27" s="12"/>
      <c r="US27" s="12"/>
      <c r="UT27" s="12"/>
      <c r="UU27" s="12"/>
      <c r="UV27" s="12"/>
      <c r="UW27" s="12"/>
      <c r="UX27" s="12"/>
      <c r="UY27" s="12"/>
      <c r="UZ27" s="12"/>
      <c r="VA27" s="12"/>
      <c r="VB27" s="12"/>
      <c r="VC27" s="12"/>
      <c r="VD27" s="12"/>
      <c r="VE27" s="12"/>
      <c r="VF27" s="12"/>
      <c r="VG27" s="12"/>
      <c r="VH27" s="12"/>
      <c r="VI27" s="12"/>
      <c r="VJ27" s="12"/>
      <c r="VK27" s="12"/>
      <c r="VL27" s="12"/>
      <c r="VM27" s="12"/>
      <c r="VN27" s="12"/>
      <c r="VO27" s="12"/>
      <c r="VP27" s="12"/>
      <c r="VQ27" s="12"/>
      <c r="VR27" s="12"/>
      <c r="VS27" s="12"/>
      <c r="VT27" s="12"/>
      <c r="VU27" s="12"/>
      <c r="VV27" s="12"/>
      <c r="VW27" s="12"/>
      <c r="VX27" s="12"/>
      <c r="VY27" s="12"/>
      <c r="VZ27" s="12"/>
      <c r="WA27" s="12"/>
      <c r="WB27" s="12"/>
      <c r="WC27" s="12"/>
      <c r="WD27" s="12"/>
      <c r="WE27" s="12"/>
      <c r="WF27" s="12"/>
      <c r="WG27" s="12"/>
      <c r="WH27" s="12"/>
      <c r="WI27" s="12"/>
      <c r="WJ27" s="12"/>
      <c r="WK27" s="12"/>
      <c r="WL27" s="12"/>
      <c r="WM27" s="12"/>
      <c r="WN27" s="12"/>
      <c r="WO27" s="12"/>
      <c r="WP27" s="12"/>
      <c r="WQ27" s="12"/>
      <c r="WR27" s="12"/>
      <c r="WS27" s="12"/>
      <c r="WT27" s="12"/>
      <c r="WU27" s="12"/>
      <c r="WV27" s="12"/>
      <c r="WW27" s="12"/>
      <c r="WX27" s="12"/>
      <c r="WY27" s="12"/>
      <c r="WZ27" s="12"/>
      <c r="XA27" s="12"/>
      <c r="XB27" s="12"/>
      <c r="XC27" s="12"/>
      <c r="XD27" s="12"/>
      <c r="XE27" s="12"/>
      <c r="XF27" s="12"/>
      <c r="XG27" s="12"/>
      <c r="XH27" s="12"/>
      <c r="XI27" s="12"/>
      <c r="XJ27" s="12"/>
      <c r="XK27" s="12"/>
      <c r="XL27" s="12"/>
      <c r="XM27" s="12"/>
      <c r="XN27" s="12"/>
      <c r="XO27" s="12"/>
      <c r="XP27" s="12"/>
      <c r="XQ27" s="12"/>
      <c r="XR27" s="12"/>
      <c r="XS27" s="12"/>
      <c r="XT27" s="12"/>
      <c r="XU27" s="12"/>
      <c r="XV27" s="12"/>
      <c r="XW27" s="12"/>
      <c r="XX27" s="12"/>
      <c r="XY27" s="12"/>
      <c r="XZ27" s="12"/>
      <c r="YA27" s="12"/>
      <c r="YB27" s="12"/>
      <c r="YC27" s="12"/>
      <c r="YD27" s="12"/>
      <c r="YE27" s="12"/>
      <c r="YF27" s="12"/>
      <c r="YG27" s="12"/>
      <c r="YH27" s="12"/>
      <c r="YI27" s="12"/>
      <c r="YJ27" s="12"/>
      <c r="YK27" s="12"/>
      <c r="YL27" s="12"/>
      <c r="YM27" s="12"/>
      <c r="YN27" s="12"/>
      <c r="YO27" s="12"/>
      <c r="YP27" s="12"/>
      <c r="YQ27" s="12"/>
      <c r="YR27" s="12"/>
      <c r="YS27" s="12"/>
      <c r="YT27" s="12"/>
      <c r="YU27" s="12"/>
      <c r="YV27" s="12"/>
      <c r="YW27" s="12"/>
      <c r="YX27" s="12"/>
      <c r="YY27" s="12"/>
      <c r="YZ27" s="12"/>
      <c r="ZA27" s="12"/>
      <c r="ZB27" s="12"/>
      <c r="ZC27" s="12"/>
      <c r="ZD27" s="12"/>
      <c r="ZE27" s="12"/>
      <c r="ZF27" s="12"/>
      <c r="ZG27" s="12"/>
      <c r="ZH27" s="12"/>
      <c r="ZI27" s="12"/>
      <c r="ZJ27" s="12"/>
      <c r="ZK27" s="12"/>
      <c r="ZL27" s="12"/>
      <c r="ZM27" s="12"/>
      <c r="ZN27" s="12"/>
      <c r="ZO27" s="12"/>
      <c r="ZP27" s="12"/>
      <c r="ZQ27" s="12"/>
      <c r="ZR27" s="12"/>
      <c r="ZS27" s="12"/>
      <c r="ZT27" s="12"/>
      <c r="ZU27" s="12"/>
      <c r="ZV27" s="12"/>
      <c r="ZW27" s="12"/>
      <c r="ZX27" s="12"/>
      <c r="ZY27" s="12"/>
      <c r="ZZ27" s="12"/>
      <c r="AAA27" s="12"/>
      <c r="AAB27" s="12"/>
      <c r="AAC27" s="12"/>
      <c r="AAD27" s="12"/>
      <c r="AAE27" s="12"/>
      <c r="AAF27" s="12"/>
      <c r="AAG27" s="12"/>
      <c r="AAH27" s="12"/>
      <c r="AAI27" s="12"/>
      <c r="AAJ27" s="12"/>
      <c r="AAK27" s="12"/>
      <c r="AAL27" s="12"/>
      <c r="AAM27" s="12"/>
      <c r="AAN27" s="12"/>
      <c r="AAO27" s="12"/>
      <c r="AAP27" s="12"/>
      <c r="AAQ27" s="12"/>
      <c r="AAR27" s="12"/>
      <c r="AAS27" s="12"/>
      <c r="AAT27" s="12"/>
      <c r="AAU27" s="12"/>
      <c r="AAV27" s="12"/>
      <c r="AAW27" s="12"/>
      <c r="AAX27" s="12"/>
      <c r="AAY27" s="12"/>
      <c r="AAZ27" s="12"/>
      <c r="ABA27" s="12"/>
      <c r="ABB27" s="12"/>
      <c r="ABC27" s="12"/>
      <c r="ABD27" s="12"/>
      <c r="ABE27" s="12"/>
      <c r="ABF27" s="12"/>
      <c r="ABG27" s="12"/>
      <c r="ABH27" s="12"/>
      <c r="ABI27" s="12"/>
      <c r="ABJ27" s="12"/>
      <c r="ABK27" s="12"/>
      <c r="ABL27" s="12"/>
      <c r="ABM27" s="12"/>
      <c r="ABN27" s="12"/>
      <c r="ABO27" s="12"/>
      <c r="ABP27" s="12"/>
      <c r="ABQ27" s="12"/>
      <c r="ABR27" s="12"/>
      <c r="ABS27" s="12"/>
      <c r="ABT27" s="12"/>
      <c r="ABU27" s="12"/>
      <c r="ABV27" s="12"/>
      <c r="ABW27" s="12"/>
      <c r="ABX27" s="12"/>
      <c r="ABY27" s="12"/>
      <c r="ABZ27" s="12"/>
      <c r="ACA27" s="12"/>
      <c r="ACB27" s="12"/>
      <c r="ACC27" s="12"/>
      <c r="ACD27" s="12"/>
      <c r="ACE27" s="12"/>
      <c r="ACF27" s="12"/>
      <c r="ACG27" s="12"/>
      <c r="ACH27" s="12"/>
      <c r="ACI27" s="12"/>
      <c r="ACJ27" s="12"/>
      <c r="ACK27" s="12"/>
      <c r="ACL27" s="12"/>
      <c r="ACM27" s="12"/>
      <c r="ACN27" s="12"/>
      <c r="ACO27" s="12"/>
      <c r="ACP27" s="12"/>
      <c r="ACQ27" s="12"/>
      <c r="ACR27" s="12"/>
      <c r="ACS27" s="12"/>
      <c r="ACT27" s="12"/>
      <c r="ACU27" s="12"/>
      <c r="ACV27" s="12"/>
      <c r="ACW27" s="12"/>
      <c r="ACX27" s="12"/>
      <c r="ACY27" s="12"/>
      <c r="ACZ27" s="12"/>
      <c r="ADA27" s="12"/>
      <c r="ADB27" s="12"/>
      <c r="ADC27" s="12"/>
      <c r="ADD27" s="12"/>
      <c r="ADE27" s="12"/>
      <c r="ADF27" s="12"/>
      <c r="ADG27" s="12"/>
      <c r="ADH27" s="12"/>
      <c r="ADI27" s="12"/>
      <c r="ADJ27" s="12"/>
      <c r="ADK27" s="12"/>
      <c r="ADL27" s="12"/>
      <c r="ADM27" s="12"/>
      <c r="ADN27" s="12"/>
      <c r="ADO27" s="12"/>
      <c r="ADP27" s="12"/>
      <c r="ADQ27" s="12"/>
      <c r="ADR27" s="12"/>
      <c r="ADS27" s="12"/>
      <c r="ADT27" s="12"/>
      <c r="ADU27" s="12"/>
      <c r="ADV27" s="12"/>
      <c r="ADW27" s="12"/>
      <c r="ADX27" s="12"/>
      <c r="ADY27" s="12"/>
      <c r="ADZ27" s="12"/>
      <c r="AEA27" s="12"/>
      <c r="AEB27" s="12"/>
      <c r="AEC27" s="12"/>
      <c r="AED27" s="12"/>
      <c r="AEE27" s="12"/>
      <c r="AEF27" s="12"/>
      <c r="AEG27" s="12"/>
      <c r="AEH27" s="12"/>
      <c r="AEI27" s="12"/>
      <c r="AEJ27" s="12"/>
      <c r="AEK27" s="12"/>
      <c r="AEL27" s="12"/>
      <c r="AEM27" s="12"/>
      <c r="AEN27" s="12"/>
      <c r="AEO27" s="12"/>
      <c r="AEP27" s="12"/>
      <c r="AEQ27" s="12"/>
      <c r="AER27" s="12"/>
      <c r="AES27" s="12"/>
      <c r="AET27" s="12"/>
      <c r="AEU27" s="12"/>
      <c r="AEV27" s="12"/>
      <c r="AEW27" s="12"/>
      <c r="AEX27" s="12"/>
      <c r="AEY27" s="12"/>
      <c r="AEZ27" s="12"/>
      <c r="AFA27" s="12"/>
      <c r="AFB27" s="12"/>
      <c r="AFC27" s="12"/>
      <c r="AFD27" s="12"/>
      <c r="AFE27" s="12"/>
      <c r="AFF27" s="12"/>
      <c r="AFG27" s="12"/>
      <c r="AFH27" s="12"/>
      <c r="AFI27" s="12"/>
      <c r="AFJ27" s="12"/>
      <c r="AFK27" s="12"/>
      <c r="AFL27" s="12"/>
      <c r="AFM27" s="12"/>
      <c r="AFN27" s="12"/>
      <c r="AFO27" s="12"/>
      <c r="AFP27" s="12"/>
      <c r="AFQ27" s="12"/>
      <c r="AFR27" s="12"/>
      <c r="AFS27" s="12"/>
      <c r="AFT27" s="12"/>
      <c r="AFU27" s="12"/>
      <c r="AFV27" s="12"/>
      <c r="AFW27" s="12"/>
      <c r="AFX27" s="12"/>
      <c r="AFY27" s="12"/>
      <c r="AFZ27" s="12"/>
      <c r="AGA27" s="12"/>
      <c r="AGB27" s="12"/>
      <c r="AGC27" s="12"/>
      <c r="AGD27" s="12"/>
      <c r="AGE27" s="12"/>
      <c r="AGF27" s="12"/>
      <c r="AGG27" s="12"/>
      <c r="AGH27" s="12"/>
      <c r="AGI27" s="12"/>
      <c r="AGJ27" s="12"/>
      <c r="AGK27" s="12"/>
      <c r="AGL27" s="12"/>
      <c r="AGM27" s="12"/>
      <c r="AGN27" s="12"/>
      <c r="AGO27" s="12"/>
      <c r="AGP27" s="12"/>
      <c r="AGQ27" s="12"/>
      <c r="AGR27" s="12"/>
      <c r="AGS27" s="12"/>
      <c r="AGT27" s="12"/>
      <c r="AGU27" s="12"/>
      <c r="AGV27" s="12"/>
      <c r="AGW27" s="12"/>
      <c r="AGX27" s="12"/>
      <c r="AGY27" s="12"/>
      <c r="AGZ27" s="12"/>
      <c r="AHA27" s="12"/>
      <c r="AHB27" s="12"/>
      <c r="AHC27" s="12"/>
      <c r="AHD27" s="12"/>
      <c r="AHE27" s="12"/>
      <c r="AHF27" s="12"/>
      <c r="AHG27" s="12"/>
      <c r="AHH27" s="12"/>
      <c r="AHI27" s="12"/>
      <c r="AHJ27" s="12"/>
      <c r="AHK27" s="12"/>
      <c r="AHL27" s="12"/>
      <c r="AHM27" s="12"/>
      <c r="AHN27" s="12"/>
      <c r="AHO27" s="12"/>
      <c r="AHP27" s="12"/>
      <c r="AHQ27" s="12"/>
      <c r="AHR27" s="12"/>
      <c r="AHS27" s="12"/>
      <c r="AHT27" s="12"/>
      <c r="AHU27" s="12"/>
      <c r="AHV27" s="12"/>
      <c r="AHW27" s="12"/>
      <c r="AHX27" s="12"/>
      <c r="AHY27" s="12"/>
      <c r="AHZ27" s="12"/>
      <c r="AIA27" s="12"/>
      <c r="AIB27" s="12"/>
      <c r="AIC27" s="12"/>
      <c r="AID27" s="12"/>
      <c r="AIE27" s="12"/>
      <c r="AIF27" s="12"/>
      <c r="AIG27" s="12"/>
      <c r="AIH27" s="12"/>
      <c r="AII27" s="12"/>
      <c r="AIJ27" s="12"/>
      <c r="AIK27" s="12"/>
      <c r="AIL27" s="12"/>
      <c r="AIM27" s="12"/>
      <c r="AIN27" s="12"/>
      <c r="AIO27" s="12"/>
      <c r="AIP27" s="12"/>
      <c r="AIQ27" s="12"/>
      <c r="AIR27" s="12"/>
      <c r="AIS27" s="12"/>
      <c r="AIT27" s="12"/>
      <c r="AIU27" s="12"/>
      <c r="AIV27" s="12"/>
      <c r="AIW27" s="12"/>
      <c r="AIX27" s="12"/>
      <c r="AIY27" s="12"/>
      <c r="AIZ27" s="12"/>
      <c r="AJA27" s="12"/>
      <c r="AJB27" s="12"/>
      <c r="AJC27" s="12"/>
      <c r="AJD27" s="12"/>
      <c r="AJE27" s="12"/>
      <c r="AJF27" s="12"/>
      <c r="AJG27" s="12"/>
      <c r="AJH27" s="12"/>
      <c r="AJI27" s="12"/>
      <c r="AJJ27" s="12"/>
      <c r="AJK27" s="12"/>
      <c r="AJL27" s="12"/>
      <c r="AJM27" s="12"/>
      <c r="AJN27" s="12"/>
      <c r="AJO27" s="12"/>
      <c r="AJP27" s="12"/>
      <c r="AJQ27" s="12"/>
      <c r="AJR27" s="12"/>
      <c r="AJS27" s="12"/>
      <c r="AJT27" s="12"/>
      <c r="AJU27" s="12"/>
      <c r="AJV27" s="12"/>
      <c r="AJW27" s="12"/>
      <c r="AJX27" s="12"/>
      <c r="AJY27" s="12"/>
      <c r="AJZ27" s="12"/>
      <c r="AKA27" s="12"/>
      <c r="AKB27" s="12"/>
      <c r="AKC27" s="12"/>
      <c r="AKD27" s="12"/>
      <c r="AKE27" s="12"/>
      <c r="AKF27" s="12"/>
      <c r="AKG27" s="12"/>
      <c r="AKH27" s="12"/>
      <c r="AKI27" s="12"/>
      <c r="AKJ27" s="12"/>
      <c r="AKK27" s="12"/>
      <c r="AKL27" s="12"/>
      <c r="AKM27" s="12"/>
      <c r="AKN27" s="12"/>
      <c r="AKO27" s="12"/>
      <c r="AKP27" s="12"/>
      <c r="AKQ27" s="12"/>
      <c r="AKR27" s="12"/>
      <c r="AKS27" s="12"/>
      <c r="AKT27" s="12"/>
      <c r="AKU27" s="12"/>
      <c r="AKV27" s="12"/>
      <c r="AKW27" s="12"/>
      <c r="AKX27" s="12"/>
      <c r="AKY27" s="12"/>
      <c r="AKZ27" s="12"/>
      <c r="ALA27" s="12"/>
      <c r="ALB27" s="12"/>
      <c r="ALC27" s="12"/>
      <c r="ALD27" s="12"/>
      <c r="ALE27" s="12"/>
      <c r="ALF27" s="12"/>
      <c r="ALG27" s="12"/>
      <c r="ALH27" s="12"/>
      <c r="ALI27" s="12"/>
      <c r="ALJ27" s="12"/>
      <c r="ALK27" s="12"/>
      <c r="ALL27" s="12"/>
      <c r="ALM27" s="12"/>
      <c r="ALN27" s="12"/>
      <c r="ALO27" s="12"/>
      <c r="ALP27" s="12"/>
      <c r="ALQ27" s="12"/>
      <c r="ALR27" s="12"/>
      <c r="ALS27" s="12"/>
      <c r="ALT27" s="12"/>
      <c r="ALU27" s="12"/>
      <c r="ALV27" s="12"/>
      <c r="ALW27" s="12"/>
      <c r="ALX27" s="12"/>
      <c r="ALY27" s="12"/>
      <c r="ALZ27" s="12"/>
      <c r="AMA27" s="12"/>
      <c r="AMB27" s="12"/>
      <c r="AMC27" s="12"/>
    </row>
    <row r="28" spans="1:1017" ht="16.5" thickBot="1" x14ac:dyDescent="0.35">
      <c r="A28" s="76">
        <v>472203</v>
      </c>
      <c r="B28" s="65" t="s">
        <v>264</v>
      </c>
      <c r="C28" s="151"/>
      <c r="D28" s="210">
        <f>D27</f>
        <v>61117302</v>
      </c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  <c r="IT28" s="12"/>
      <c r="IU28" s="12"/>
      <c r="IV28" s="12"/>
      <c r="IW28" s="12"/>
      <c r="IX28" s="12"/>
      <c r="IY28" s="12"/>
      <c r="IZ28" s="12"/>
      <c r="JA28" s="12"/>
      <c r="JB28" s="12"/>
      <c r="JC28" s="12"/>
      <c r="JD28" s="12"/>
      <c r="JE28" s="12"/>
      <c r="JF28" s="12"/>
      <c r="JG28" s="12"/>
      <c r="JH28" s="12"/>
      <c r="JI28" s="12"/>
      <c r="JJ28" s="12"/>
      <c r="JK28" s="12"/>
      <c r="JL28" s="12"/>
      <c r="JM28" s="12"/>
      <c r="JN28" s="12"/>
      <c r="JO28" s="12"/>
      <c r="JP28" s="12"/>
      <c r="JQ28" s="12"/>
      <c r="JR28" s="12"/>
      <c r="JS28" s="12"/>
      <c r="JT28" s="12"/>
      <c r="JU28" s="12"/>
      <c r="JV28" s="12"/>
      <c r="JW28" s="12"/>
      <c r="JX28" s="12"/>
      <c r="JY28" s="12"/>
      <c r="JZ28" s="12"/>
      <c r="KA28" s="12"/>
      <c r="KB28" s="12"/>
      <c r="KC28" s="12"/>
      <c r="KD28" s="12"/>
      <c r="KE28" s="12"/>
      <c r="KF28" s="12"/>
      <c r="KG28" s="12"/>
      <c r="KH28" s="12"/>
      <c r="KI28" s="12"/>
      <c r="KJ28" s="12"/>
      <c r="KK28" s="12"/>
      <c r="KL28" s="12"/>
      <c r="KM28" s="12"/>
      <c r="KN28" s="12"/>
      <c r="KO28" s="12"/>
      <c r="KP28" s="12"/>
      <c r="KQ28" s="12"/>
      <c r="KR28" s="12"/>
      <c r="KS28" s="12"/>
      <c r="KT28" s="12"/>
      <c r="KU28" s="12"/>
      <c r="KV28" s="12"/>
      <c r="KW28" s="12"/>
      <c r="KX28" s="12"/>
      <c r="KY28" s="12"/>
      <c r="KZ28" s="12"/>
      <c r="LA28" s="12"/>
      <c r="LB28" s="12"/>
      <c r="LC28" s="12"/>
      <c r="LD28" s="12"/>
      <c r="LE28" s="12"/>
      <c r="LF28" s="12"/>
      <c r="LG28" s="12"/>
      <c r="LH28" s="12"/>
      <c r="LI28" s="12"/>
      <c r="LJ28" s="12"/>
      <c r="LK28" s="12"/>
      <c r="LL28" s="12"/>
      <c r="LM28" s="12"/>
      <c r="LN28" s="12"/>
      <c r="LO28" s="12"/>
      <c r="LP28" s="12"/>
      <c r="LQ28" s="12"/>
      <c r="LR28" s="12"/>
      <c r="LS28" s="12"/>
      <c r="LT28" s="12"/>
      <c r="LU28" s="12"/>
      <c r="LV28" s="12"/>
      <c r="LW28" s="12"/>
      <c r="LX28" s="12"/>
      <c r="LY28" s="12"/>
      <c r="LZ28" s="12"/>
      <c r="MA28" s="12"/>
      <c r="MB28" s="12"/>
      <c r="MC28" s="12"/>
      <c r="MD28" s="12"/>
      <c r="ME28" s="12"/>
      <c r="MF28" s="12"/>
      <c r="MG28" s="12"/>
      <c r="MH28" s="12"/>
      <c r="MI28" s="12"/>
      <c r="MJ28" s="12"/>
      <c r="MK28" s="12"/>
      <c r="ML28" s="12"/>
      <c r="MM28" s="12"/>
      <c r="MN28" s="12"/>
      <c r="MO28" s="12"/>
      <c r="MP28" s="12"/>
      <c r="MQ28" s="12"/>
      <c r="MR28" s="12"/>
      <c r="MS28" s="12"/>
      <c r="MT28" s="12"/>
      <c r="MU28" s="12"/>
      <c r="MV28" s="12"/>
      <c r="MW28" s="12"/>
      <c r="MX28" s="12"/>
      <c r="MY28" s="12"/>
      <c r="MZ28" s="12"/>
      <c r="NA28" s="12"/>
      <c r="NB28" s="12"/>
      <c r="NC28" s="12"/>
      <c r="ND28" s="12"/>
      <c r="NE28" s="12"/>
      <c r="NF28" s="12"/>
      <c r="NG28" s="12"/>
      <c r="NH28" s="12"/>
      <c r="NI28" s="12"/>
      <c r="NJ28" s="12"/>
      <c r="NK28" s="12"/>
      <c r="NL28" s="12"/>
      <c r="NM28" s="12"/>
      <c r="NN28" s="12"/>
      <c r="NO28" s="12"/>
      <c r="NP28" s="12"/>
      <c r="NQ28" s="12"/>
      <c r="NR28" s="12"/>
      <c r="NS28" s="12"/>
      <c r="NT28" s="12"/>
      <c r="NU28" s="12"/>
      <c r="NV28" s="12"/>
      <c r="NW28" s="12"/>
      <c r="NX28" s="12"/>
      <c r="NY28" s="12"/>
      <c r="NZ28" s="12"/>
      <c r="OA28" s="12"/>
      <c r="OB28" s="12"/>
      <c r="OC28" s="12"/>
      <c r="OD28" s="12"/>
      <c r="OE28" s="12"/>
      <c r="OF28" s="12"/>
      <c r="OG28" s="12"/>
      <c r="OH28" s="12"/>
      <c r="OI28" s="12"/>
      <c r="OJ28" s="12"/>
      <c r="OK28" s="12"/>
      <c r="OL28" s="12"/>
      <c r="OM28" s="12"/>
      <c r="ON28" s="12"/>
      <c r="OO28" s="12"/>
      <c r="OP28" s="12"/>
      <c r="OQ28" s="12"/>
      <c r="OR28" s="12"/>
      <c r="OS28" s="12"/>
      <c r="OT28" s="12"/>
      <c r="OU28" s="12"/>
      <c r="OV28" s="12"/>
      <c r="OW28" s="12"/>
      <c r="OX28" s="12"/>
      <c r="OY28" s="12"/>
      <c r="OZ28" s="12"/>
      <c r="PA28" s="12"/>
      <c r="PB28" s="12"/>
      <c r="PC28" s="12"/>
      <c r="PD28" s="12"/>
      <c r="PE28" s="12"/>
      <c r="PF28" s="12"/>
      <c r="PG28" s="12"/>
      <c r="PH28" s="12"/>
      <c r="PI28" s="12"/>
      <c r="PJ28" s="12"/>
      <c r="PK28" s="12"/>
      <c r="PL28" s="12"/>
      <c r="PM28" s="12"/>
      <c r="PN28" s="12"/>
      <c r="PO28" s="12"/>
      <c r="PP28" s="12"/>
      <c r="PQ28" s="12"/>
      <c r="PR28" s="12"/>
      <c r="PS28" s="12"/>
      <c r="PT28" s="12"/>
      <c r="PU28" s="12"/>
      <c r="PV28" s="12"/>
      <c r="PW28" s="12"/>
      <c r="PX28" s="12"/>
      <c r="PY28" s="12"/>
      <c r="PZ28" s="12"/>
      <c r="QA28" s="12"/>
      <c r="QB28" s="12"/>
      <c r="QC28" s="12"/>
      <c r="QD28" s="12"/>
      <c r="QE28" s="12"/>
      <c r="QF28" s="12"/>
      <c r="QG28" s="12"/>
      <c r="QH28" s="12"/>
      <c r="QI28" s="12"/>
      <c r="QJ28" s="12"/>
      <c r="QK28" s="12"/>
      <c r="QL28" s="12"/>
      <c r="QM28" s="12"/>
      <c r="QN28" s="12"/>
      <c r="QO28" s="12"/>
      <c r="QP28" s="12"/>
      <c r="QQ28" s="12"/>
      <c r="QR28" s="12"/>
      <c r="QS28" s="12"/>
      <c r="QT28" s="12"/>
      <c r="QU28" s="12"/>
      <c r="QV28" s="12"/>
      <c r="QW28" s="12"/>
      <c r="QX28" s="12"/>
      <c r="QY28" s="12"/>
      <c r="QZ28" s="12"/>
      <c r="RA28" s="12"/>
      <c r="RB28" s="12"/>
      <c r="RC28" s="12"/>
      <c r="RD28" s="12"/>
      <c r="RE28" s="12"/>
      <c r="RF28" s="12"/>
      <c r="RG28" s="12"/>
      <c r="RH28" s="12"/>
      <c r="RI28" s="12"/>
      <c r="RJ28" s="12"/>
      <c r="RK28" s="12"/>
      <c r="RL28" s="12"/>
      <c r="RM28" s="12"/>
      <c r="RN28" s="12"/>
      <c r="RO28" s="12"/>
      <c r="RP28" s="12"/>
      <c r="RQ28" s="12"/>
      <c r="RR28" s="12"/>
      <c r="RS28" s="12"/>
      <c r="RT28" s="12"/>
      <c r="RU28" s="12"/>
      <c r="RV28" s="12"/>
      <c r="RW28" s="12"/>
      <c r="RX28" s="12"/>
      <c r="RY28" s="12"/>
      <c r="RZ28" s="12"/>
      <c r="SA28" s="12"/>
      <c r="SB28" s="12"/>
      <c r="SC28" s="12"/>
      <c r="SD28" s="12"/>
      <c r="SE28" s="12"/>
      <c r="SF28" s="12"/>
      <c r="SG28" s="12"/>
      <c r="SH28" s="12"/>
      <c r="SI28" s="12"/>
      <c r="SJ28" s="12"/>
      <c r="SK28" s="12"/>
      <c r="SL28" s="12"/>
      <c r="SM28" s="12"/>
      <c r="SN28" s="12"/>
      <c r="SO28" s="12"/>
      <c r="SP28" s="12"/>
      <c r="SQ28" s="12"/>
      <c r="SR28" s="12"/>
      <c r="SS28" s="12"/>
      <c r="ST28" s="12"/>
      <c r="SU28" s="12"/>
      <c r="SV28" s="12"/>
      <c r="SW28" s="12"/>
      <c r="SX28" s="12"/>
      <c r="SY28" s="12"/>
      <c r="SZ28" s="12"/>
      <c r="TA28" s="12"/>
      <c r="TB28" s="12"/>
      <c r="TC28" s="12"/>
      <c r="TD28" s="12"/>
      <c r="TE28" s="12"/>
      <c r="TF28" s="12"/>
      <c r="TG28" s="12"/>
      <c r="TH28" s="12"/>
      <c r="TI28" s="12"/>
      <c r="TJ28" s="12"/>
      <c r="TK28" s="12"/>
      <c r="TL28" s="12"/>
      <c r="TM28" s="12"/>
      <c r="TN28" s="12"/>
      <c r="TO28" s="12"/>
      <c r="TP28" s="12"/>
      <c r="TQ28" s="12"/>
      <c r="TR28" s="12"/>
      <c r="TS28" s="12"/>
      <c r="TT28" s="12"/>
      <c r="TU28" s="12"/>
      <c r="TV28" s="12"/>
      <c r="TW28" s="12"/>
      <c r="TX28" s="12"/>
      <c r="TY28" s="12"/>
      <c r="TZ28" s="12"/>
      <c r="UA28" s="12"/>
      <c r="UB28" s="12"/>
      <c r="UC28" s="12"/>
      <c r="UD28" s="12"/>
      <c r="UE28" s="12"/>
      <c r="UF28" s="12"/>
      <c r="UG28" s="12"/>
      <c r="UH28" s="12"/>
      <c r="UI28" s="12"/>
      <c r="UJ28" s="12"/>
      <c r="UK28" s="12"/>
      <c r="UL28" s="12"/>
      <c r="UM28" s="12"/>
      <c r="UN28" s="12"/>
      <c r="UO28" s="12"/>
      <c r="UP28" s="12"/>
      <c r="UQ28" s="12"/>
      <c r="UR28" s="12"/>
      <c r="US28" s="12"/>
      <c r="UT28" s="12"/>
      <c r="UU28" s="12"/>
      <c r="UV28" s="12"/>
      <c r="UW28" s="12"/>
      <c r="UX28" s="12"/>
      <c r="UY28" s="12"/>
      <c r="UZ28" s="12"/>
      <c r="VA28" s="12"/>
      <c r="VB28" s="12"/>
      <c r="VC28" s="12"/>
      <c r="VD28" s="12"/>
      <c r="VE28" s="12"/>
      <c r="VF28" s="12"/>
      <c r="VG28" s="12"/>
      <c r="VH28" s="12"/>
      <c r="VI28" s="12"/>
      <c r="VJ28" s="12"/>
      <c r="VK28" s="12"/>
      <c r="VL28" s="12"/>
      <c r="VM28" s="12"/>
      <c r="VN28" s="12"/>
      <c r="VO28" s="12"/>
      <c r="VP28" s="12"/>
      <c r="VQ28" s="12"/>
      <c r="VR28" s="12"/>
      <c r="VS28" s="12"/>
      <c r="VT28" s="12"/>
      <c r="VU28" s="12"/>
      <c r="VV28" s="12"/>
      <c r="VW28" s="12"/>
      <c r="VX28" s="12"/>
      <c r="VY28" s="12"/>
      <c r="VZ28" s="12"/>
      <c r="WA28" s="12"/>
      <c r="WB28" s="12"/>
      <c r="WC28" s="12"/>
      <c r="WD28" s="12"/>
      <c r="WE28" s="12"/>
      <c r="WF28" s="12"/>
      <c r="WG28" s="12"/>
      <c r="WH28" s="12"/>
      <c r="WI28" s="12"/>
      <c r="WJ28" s="12"/>
      <c r="WK28" s="12"/>
      <c r="WL28" s="12"/>
      <c r="WM28" s="12"/>
      <c r="WN28" s="12"/>
      <c r="WO28" s="12"/>
      <c r="WP28" s="12"/>
      <c r="WQ28" s="12"/>
      <c r="WR28" s="12"/>
      <c r="WS28" s="12"/>
      <c r="WT28" s="12"/>
      <c r="WU28" s="12"/>
      <c r="WV28" s="12"/>
      <c r="WW28" s="12"/>
      <c r="WX28" s="12"/>
      <c r="WY28" s="12"/>
      <c r="WZ28" s="12"/>
      <c r="XA28" s="12"/>
      <c r="XB28" s="12"/>
      <c r="XC28" s="12"/>
      <c r="XD28" s="12"/>
      <c r="XE28" s="12"/>
      <c r="XF28" s="12"/>
      <c r="XG28" s="12"/>
      <c r="XH28" s="12"/>
      <c r="XI28" s="12"/>
      <c r="XJ28" s="12"/>
      <c r="XK28" s="12"/>
      <c r="XL28" s="12"/>
      <c r="XM28" s="12"/>
      <c r="XN28" s="12"/>
      <c r="XO28" s="12"/>
      <c r="XP28" s="12"/>
      <c r="XQ28" s="12"/>
      <c r="XR28" s="12"/>
      <c r="XS28" s="12"/>
      <c r="XT28" s="12"/>
      <c r="XU28" s="12"/>
      <c r="XV28" s="12"/>
      <c r="XW28" s="12"/>
      <c r="XX28" s="12"/>
      <c r="XY28" s="12"/>
      <c r="XZ28" s="12"/>
      <c r="YA28" s="12"/>
      <c r="YB28" s="12"/>
      <c r="YC28" s="12"/>
      <c r="YD28" s="12"/>
      <c r="YE28" s="12"/>
      <c r="YF28" s="12"/>
      <c r="YG28" s="12"/>
      <c r="YH28" s="12"/>
      <c r="YI28" s="12"/>
      <c r="YJ28" s="12"/>
      <c r="YK28" s="12"/>
      <c r="YL28" s="12"/>
      <c r="YM28" s="12"/>
      <c r="YN28" s="12"/>
      <c r="YO28" s="12"/>
      <c r="YP28" s="12"/>
      <c r="YQ28" s="12"/>
      <c r="YR28" s="12"/>
      <c r="YS28" s="12"/>
      <c r="YT28" s="12"/>
      <c r="YU28" s="12"/>
      <c r="YV28" s="12"/>
      <c r="YW28" s="12"/>
      <c r="YX28" s="12"/>
      <c r="YY28" s="12"/>
      <c r="YZ28" s="12"/>
      <c r="ZA28" s="12"/>
      <c r="ZB28" s="12"/>
      <c r="ZC28" s="12"/>
      <c r="ZD28" s="12"/>
      <c r="ZE28" s="12"/>
      <c r="ZF28" s="12"/>
      <c r="ZG28" s="12"/>
      <c r="ZH28" s="12"/>
      <c r="ZI28" s="12"/>
      <c r="ZJ28" s="12"/>
      <c r="ZK28" s="12"/>
      <c r="ZL28" s="12"/>
      <c r="ZM28" s="12"/>
      <c r="ZN28" s="12"/>
      <c r="ZO28" s="12"/>
      <c r="ZP28" s="12"/>
      <c r="ZQ28" s="12"/>
      <c r="ZR28" s="12"/>
      <c r="ZS28" s="12"/>
      <c r="ZT28" s="12"/>
      <c r="ZU28" s="12"/>
      <c r="ZV28" s="12"/>
      <c r="ZW28" s="12"/>
      <c r="ZX28" s="12"/>
      <c r="ZY28" s="12"/>
      <c r="ZZ28" s="12"/>
      <c r="AAA28" s="12"/>
      <c r="AAB28" s="12"/>
      <c r="AAC28" s="12"/>
      <c r="AAD28" s="12"/>
      <c r="AAE28" s="12"/>
      <c r="AAF28" s="12"/>
      <c r="AAG28" s="12"/>
      <c r="AAH28" s="12"/>
      <c r="AAI28" s="12"/>
      <c r="AAJ28" s="12"/>
      <c r="AAK28" s="12"/>
      <c r="AAL28" s="12"/>
      <c r="AAM28" s="12"/>
      <c r="AAN28" s="12"/>
      <c r="AAO28" s="12"/>
      <c r="AAP28" s="12"/>
      <c r="AAQ28" s="12"/>
      <c r="AAR28" s="12"/>
      <c r="AAS28" s="12"/>
      <c r="AAT28" s="12"/>
      <c r="AAU28" s="12"/>
      <c r="AAV28" s="12"/>
      <c r="AAW28" s="12"/>
      <c r="AAX28" s="12"/>
      <c r="AAY28" s="12"/>
      <c r="AAZ28" s="12"/>
      <c r="ABA28" s="12"/>
      <c r="ABB28" s="12"/>
      <c r="ABC28" s="12"/>
      <c r="ABD28" s="12"/>
      <c r="ABE28" s="12"/>
      <c r="ABF28" s="12"/>
      <c r="ABG28" s="12"/>
      <c r="ABH28" s="12"/>
      <c r="ABI28" s="12"/>
      <c r="ABJ28" s="12"/>
      <c r="ABK28" s="12"/>
      <c r="ABL28" s="12"/>
      <c r="ABM28" s="12"/>
      <c r="ABN28" s="12"/>
      <c r="ABO28" s="12"/>
      <c r="ABP28" s="12"/>
      <c r="ABQ28" s="12"/>
      <c r="ABR28" s="12"/>
      <c r="ABS28" s="12"/>
      <c r="ABT28" s="12"/>
      <c r="ABU28" s="12"/>
      <c r="ABV28" s="12"/>
      <c r="ABW28" s="12"/>
      <c r="ABX28" s="12"/>
      <c r="ABY28" s="12"/>
      <c r="ABZ28" s="12"/>
      <c r="ACA28" s="12"/>
      <c r="ACB28" s="12"/>
      <c r="ACC28" s="12"/>
      <c r="ACD28" s="12"/>
      <c r="ACE28" s="12"/>
      <c r="ACF28" s="12"/>
      <c r="ACG28" s="12"/>
      <c r="ACH28" s="12"/>
      <c r="ACI28" s="12"/>
      <c r="ACJ28" s="12"/>
      <c r="ACK28" s="12"/>
      <c r="ACL28" s="12"/>
      <c r="ACM28" s="12"/>
      <c r="ACN28" s="12"/>
      <c r="ACO28" s="12"/>
      <c r="ACP28" s="12"/>
      <c r="ACQ28" s="12"/>
      <c r="ACR28" s="12"/>
      <c r="ACS28" s="12"/>
      <c r="ACT28" s="12"/>
      <c r="ACU28" s="12"/>
      <c r="ACV28" s="12"/>
      <c r="ACW28" s="12"/>
      <c r="ACX28" s="12"/>
      <c r="ACY28" s="12"/>
      <c r="ACZ28" s="12"/>
      <c r="ADA28" s="12"/>
      <c r="ADB28" s="12"/>
      <c r="ADC28" s="12"/>
      <c r="ADD28" s="12"/>
      <c r="ADE28" s="12"/>
      <c r="ADF28" s="12"/>
      <c r="ADG28" s="12"/>
      <c r="ADH28" s="12"/>
      <c r="ADI28" s="12"/>
      <c r="ADJ28" s="12"/>
      <c r="ADK28" s="12"/>
      <c r="ADL28" s="12"/>
      <c r="ADM28" s="12"/>
      <c r="ADN28" s="12"/>
      <c r="ADO28" s="12"/>
      <c r="ADP28" s="12"/>
      <c r="ADQ28" s="12"/>
      <c r="ADR28" s="12"/>
      <c r="ADS28" s="12"/>
      <c r="ADT28" s="12"/>
      <c r="ADU28" s="12"/>
      <c r="ADV28" s="12"/>
      <c r="ADW28" s="12"/>
      <c r="ADX28" s="12"/>
      <c r="ADY28" s="12"/>
      <c r="ADZ28" s="12"/>
      <c r="AEA28" s="12"/>
      <c r="AEB28" s="12"/>
      <c r="AEC28" s="12"/>
      <c r="AED28" s="12"/>
      <c r="AEE28" s="12"/>
      <c r="AEF28" s="12"/>
      <c r="AEG28" s="12"/>
      <c r="AEH28" s="12"/>
      <c r="AEI28" s="12"/>
      <c r="AEJ28" s="12"/>
      <c r="AEK28" s="12"/>
      <c r="AEL28" s="12"/>
      <c r="AEM28" s="12"/>
      <c r="AEN28" s="12"/>
      <c r="AEO28" s="12"/>
      <c r="AEP28" s="12"/>
      <c r="AEQ28" s="12"/>
      <c r="AER28" s="12"/>
      <c r="AES28" s="12"/>
      <c r="AET28" s="12"/>
      <c r="AEU28" s="12"/>
      <c r="AEV28" s="12"/>
      <c r="AEW28" s="12"/>
      <c r="AEX28" s="12"/>
      <c r="AEY28" s="12"/>
      <c r="AEZ28" s="12"/>
      <c r="AFA28" s="12"/>
      <c r="AFB28" s="12"/>
      <c r="AFC28" s="12"/>
      <c r="AFD28" s="12"/>
      <c r="AFE28" s="12"/>
      <c r="AFF28" s="12"/>
      <c r="AFG28" s="12"/>
      <c r="AFH28" s="12"/>
      <c r="AFI28" s="12"/>
      <c r="AFJ28" s="12"/>
      <c r="AFK28" s="12"/>
      <c r="AFL28" s="12"/>
      <c r="AFM28" s="12"/>
      <c r="AFN28" s="12"/>
      <c r="AFO28" s="12"/>
      <c r="AFP28" s="12"/>
      <c r="AFQ28" s="12"/>
      <c r="AFR28" s="12"/>
      <c r="AFS28" s="12"/>
      <c r="AFT28" s="12"/>
      <c r="AFU28" s="12"/>
      <c r="AFV28" s="12"/>
      <c r="AFW28" s="12"/>
      <c r="AFX28" s="12"/>
      <c r="AFY28" s="12"/>
      <c r="AFZ28" s="12"/>
      <c r="AGA28" s="12"/>
      <c r="AGB28" s="12"/>
      <c r="AGC28" s="12"/>
      <c r="AGD28" s="12"/>
      <c r="AGE28" s="12"/>
      <c r="AGF28" s="12"/>
      <c r="AGG28" s="12"/>
      <c r="AGH28" s="12"/>
      <c r="AGI28" s="12"/>
      <c r="AGJ28" s="12"/>
      <c r="AGK28" s="12"/>
      <c r="AGL28" s="12"/>
      <c r="AGM28" s="12"/>
      <c r="AGN28" s="12"/>
      <c r="AGO28" s="12"/>
      <c r="AGP28" s="12"/>
      <c r="AGQ28" s="12"/>
      <c r="AGR28" s="12"/>
      <c r="AGS28" s="12"/>
      <c r="AGT28" s="12"/>
      <c r="AGU28" s="12"/>
      <c r="AGV28" s="12"/>
      <c r="AGW28" s="12"/>
      <c r="AGX28" s="12"/>
      <c r="AGY28" s="12"/>
      <c r="AGZ28" s="12"/>
      <c r="AHA28" s="12"/>
      <c r="AHB28" s="12"/>
      <c r="AHC28" s="12"/>
      <c r="AHD28" s="12"/>
      <c r="AHE28" s="12"/>
      <c r="AHF28" s="12"/>
      <c r="AHG28" s="12"/>
      <c r="AHH28" s="12"/>
      <c r="AHI28" s="12"/>
      <c r="AHJ28" s="12"/>
      <c r="AHK28" s="12"/>
      <c r="AHL28" s="12"/>
      <c r="AHM28" s="12"/>
      <c r="AHN28" s="12"/>
      <c r="AHO28" s="12"/>
      <c r="AHP28" s="12"/>
      <c r="AHQ28" s="12"/>
      <c r="AHR28" s="12"/>
      <c r="AHS28" s="12"/>
      <c r="AHT28" s="12"/>
      <c r="AHU28" s="12"/>
      <c r="AHV28" s="12"/>
      <c r="AHW28" s="12"/>
      <c r="AHX28" s="12"/>
      <c r="AHY28" s="12"/>
      <c r="AHZ28" s="12"/>
      <c r="AIA28" s="12"/>
      <c r="AIB28" s="12"/>
      <c r="AIC28" s="12"/>
      <c r="AID28" s="12"/>
      <c r="AIE28" s="12"/>
      <c r="AIF28" s="12"/>
      <c r="AIG28" s="12"/>
      <c r="AIH28" s="12"/>
      <c r="AII28" s="12"/>
      <c r="AIJ28" s="12"/>
      <c r="AIK28" s="12"/>
      <c r="AIL28" s="12"/>
      <c r="AIM28" s="12"/>
      <c r="AIN28" s="12"/>
      <c r="AIO28" s="12"/>
      <c r="AIP28" s="12"/>
      <c r="AIQ28" s="12"/>
      <c r="AIR28" s="12"/>
      <c r="AIS28" s="12"/>
      <c r="AIT28" s="12"/>
      <c r="AIU28" s="12"/>
      <c r="AIV28" s="12"/>
      <c r="AIW28" s="12"/>
      <c r="AIX28" s="12"/>
      <c r="AIY28" s="12"/>
      <c r="AIZ28" s="12"/>
      <c r="AJA28" s="12"/>
      <c r="AJB28" s="12"/>
      <c r="AJC28" s="12"/>
      <c r="AJD28" s="12"/>
      <c r="AJE28" s="12"/>
      <c r="AJF28" s="12"/>
      <c r="AJG28" s="12"/>
      <c r="AJH28" s="12"/>
      <c r="AJI28" s="12"/>
      <c r="AJJ28" s="12"/>
      <c r="AJK28" s="12"/>
      <c r="AJL28" s="12"/>
      <c r="AJM28" s="12"/>
      <c r="AJN28" s="12"/>
      <c r="AJO28" s="12"/>
      <c r="AJP28" s="12"/>
      <c r="AJQ28" s="12"/>
      <c r="AJR28" s="12"/>
      <c r="AJS28" s="12"/>
      <c r="AJT28" s="12"/>
      <c r="AJU28" s="12"/>
      <c r="AJV28" s="12"/>
      <c r="AJW28" s="12"/>
      <c r="AJX28" s="12"/>
      <c r="AJY28" s="12"/>
      <c r="AJZ28" s="12"/>
      <c r="AKA28" s="12"/>
      <c r="AKB28" s="12"/>
      <c r="AKC28" s="12"/>
      <c r="AKD28" s="12"/>
      <c r="AKE28" s="12"/>
      <c r="AKF28" s="12"/>
      <c r="AKG28" s="12"/>
      <c r="AKH28" s="12"/>
      <c r="AKI28" s="12"/>
      <c r="AKJ28" s="12"/>
      <c r="AKK28" s="12"/>
      <c r="AKL28" s="12"/>
      <c r="AKM28" s="12"/>
      <c r="AKN28" s="12"/>
      <c r="AKO28" s="12"/>
      <c r="AKP28" s="12"/>
      <c r="AKQ28" s="12"/>
      <c r="AKR28" s="12"/>
      <c r="AKS28" s="12"/>
      <c r="AKT28" s="12"/>
      <c r="AKU28" s="12"/>
      <c r="AKV28" s="12"/>
      <c r="AKW28" s="12"/>
      <c r="AKX28" s="12"/>
      <c r="AKY28" s="12"/>
      <c r="AKZ28" s="12"/>
      <c r="ALA28" s="12"/>
      <c r="ALB28" s="12"/>
      <c r="ALC28" s="12"/>
      <c r="ALD28" s="12"/>
      <c r="ALE28" s="12"/>
      <c r="ALF28" s="12"/>
      <c r="ALG28" s="12"/>
      <c r="ALH28" s="12"/>
      <c r="ALI28" s="12"/>
      <c r="ALJ28" s="12"/>
      <c r="ALK28" s="12"/>
      <c r="ALL28" s="12"/>
      <c r="ALM28" s="12"/>
      <c r="ALN28" s="12"/>
      <c r="ALO28" s="12"/>
      <c r="ALP28" s="12"/>
      <c r="ALQ28" s="12"/>
      <c r="ALR28" s="12"/>
      <c r="ALS28" s="12"/>
      <c r="ALT28" s="12"/>
      <c r="ALU28" s="12"/>
      <c r="ALV28" s="12"/>
      <c r="ALW28" s="12"/>
      <c r="ALX28" s="12"/>
      <c r="ALY28" s="12"/>
      <c r="ALZ28" s="12"/>
      <c r="AMA28" s="12"/>
      <c r="AMB28" s="12"/>
      <c r="AMC28" s="12"/>
    </row>
    <row r="29" spans="1:1017" x14ac:dyDescent="0.3">
      <c r="A29" s="76"/>
      <c r="C29" s="151"/>
      <c r="D29" s="158"/>
    </row>
    <row r="30" spans="1:1017" ht="16.5" thickBot="1" x14ac:dyDescent="0.35">
      <c r="A30" s="76"/>
      <c r="B30" s="68" t="s">
        <v>126</v>
      </c>
      <c r="C30" s="152"/>
      <c r="D30" s="155">
        <f>+D32</f>
        <v>50313486999.860001</v>
      </c>
    </row>
    <row r="31" spans="1:1017" x14ac:dyDescent="0.3">
      <c r="A31" s="76"/>
      <c r="B31" s="68"/>
      <c r="C31" s="152"/>
      <c r="D31" s="158"/>
    </row>
    <row r="32" spans="1:1017" ht="16.5" thickBot="1" x14ac:dyDescent="0.35">
      <c r="A32" s="73">
        <v>63</v>
      </c>
      <c r="B32" s="68" t="s">
        <v>127</v>
      </c>
      <c r="C32" s="152" t="s">
        <v>128</v>
      </c>
      <c r="D32" s="155">
        <f>+D33</f>
        <v>50313486999.860001</v>
      </c>
      <c r="G32" s="16"/>
    </row>
    <row r="33" spans="1:7" x14ac:dyDescent="0.3">
      <c r="A33" s="76">
        <v>6305</v>
      </c>
      <c r="B33" s="65" t="s">
        <v>121</v>
      </c>
      <c r="C33" s="151"/>
      <c r="D33" s="156">
        <v>50313486999.860001</v>
      </c>
    </row>
    <row r="34" spans="1:7" ht="16.5" thickBot="1" x14ac:dyDescent="0.35">
      <c r="A34" s="76"/>
      <c r="C34" s="151"/>
      <c r="D34" s="157"/>
    </row>
    <row r="35" spans="1:7" ht="16.5" thickBot="1" x14ac:dyDescent="0.35">
      <c r="A35" s="76"/>
      <c r="B35" s="68" t="s">
        <v>129</v>
      </c>
      <c r="C35" s="152"/>
      <c r="D35" s="153">
        <f>+D37+D45</f>
        <v>26315350827.149998</v>
      </c>
      <c r="G35" s="16"/>
    </row>
    <row r="36" spans="1:7" x14ac:dyDescent="0.3">
      <c r="A36" s="76"/>
      <c r="B36" s="68"/>
      <c r="C36" s="152"/>
      <c r="D36" s="159"/>
    </row>
    <row r="37" spans="1:7" ht="16.5" thickBot="1" x14ac:dyDescent="0.35">
      <c r="A37" s="73">
        <v>51</v>
      </c>
      <c r="B37" s="68" t="s">
        <v>130</v>
      </c>
      <c r="C37" s="152" t="s">
        <v>131</v>
      </c>
      <c r="D37" s="155">
        <f>SUM(D38:D43)</f>
        <v>20475229326.599998</v>
      </c>
      <c r="G37" s="16"/>
    </row>
    <row r="38" spans="1:7" x14ac:dyDescent="0.3">
      <c r="A38" s="76">
        <v>5101</v>
      </c>
      <c r="B38" s="65" t="s">
        <v>132</v>
      </c>
      <c r="C38" s="151"/>
      <c r="D38" s="156">
        <v>12502463178</v>
      </c>
    </row>
    <row r="39" spans="1:7" x14ac:dyDescent="0.3">
      <c r="A39" s="76">
        <v>5102</v>
      </c>
      <c r="B39" s="65" t="s">
        <v>133</v>
      </c>
      <c r="C39" s="151"/>
      <c r="D39" s="156">
        <v>420126759</v>
      </c>
    </row>
    <row r="40" spans="1:7" x14ac:dyDescent="0.3">
      <c r="A40" s="76">
        <v>5103</v>
      </c>
      <c r="B40" s="65" t="s">
        <v>134</v>
      </c>
      <c r="C40" s="151"/>
      <c r="D40" s="156">
        <v>1758521500</v>
      </c>
    </row>
    <row r="41" spans="1:7" x14ac:dyDescent="0.3">
      <c r="A41" s="76">
        <v>5104</v>
      </c>
      <c r="B41" s="65" t="s">
        <v>135</v>
      </c>
      <c r="C41" s="151"/>
      <c r="D41" s="156">
        <v>249217600</v>
      </c>
    </row>
    <row r="42" spans="1:7" x14ac:dyDescent="0.3">
      <c r="A42" s="76">
        <v>5111</v>
      </c>
      <c r="B42" s="65" t="s">
        <v>136</v>
      </c>
      <c r="C42" s="151"/>
      <c r="D42" s="156">
        <v>5390223096.6000004</v>
      </c>
    </row>
    <row r="43" spans="1:7" x14ac:dyDescent="0.3">
      <c r="A43" s="76">
        <v>5120</v>
      </c>
      <c r="B43" s="65" t="s">
        <v>137</v>
      </c>
      <c r="C43" s="151"/>
      <c r="D43" s="156">
        <v>154677193</v>
      </c>
    </row>
    <row r="44" spans="1:7" x14ac:dyDescent="0.3">
      <c r="A44" s="76"/>
      <c r="C44" s="151"/>
      <c r="D44" s="158"/>
    </row>
    <row r="45" spans="1:7" ht="16.5" thickBot="1" x14ac:dyDescent="0.35">
      <c r="A45" s="73">
        <v>53</v>
      </c>
      <c r="B45" s="68" t="s">
        <v>138</v>
      </c>
      <c r="C45" s="152" t="s">
        <v>139</v>
      </c>
      <c r="D45" s="155">
        <f>SUM(D46:D49)</f>
        <v>5840121500.5499992</v>
      </c>
    </row>
    <row r="46" spans="1:7" x14ac:dyDescent="0.3">
      <c r="A46" s="76">
        <v>5304</v>
      </c>
      <c r="B46" s="65" t="s">
        <v>104</v>
      </c>
      <c r="C46" s="152"/>
      <c r="D46" s="156">
        <v>7715388.5</v>
      </c>
    </row>
    <row r="47" spans="1:7" x14ac:dyDescent="0.3">
      <c r="A47" s="76">
        <v>5314</v>
      </c>
      <c r="B47" s="65" t="s">
        <v>140</v>
      </c>
      <c r="C47" s="151"/>
      <c r="D47" s="156">
        <v>2977050484</v>
      </c>
    </row>
    <row r="48" spans="1:7" x14ac:dyDescent="0.3">
      <c r="A48" s="76">
        <v>5330</v>
      </c>
      <c r="B48" s="65" t="s">
        <v>141</v>
      </c>
      <c r="C48" s="151"/>
      <c r="D48" s="156">
        <v>2767354566.0700002</v>
      </c>
    </row>
    <row r="49" spans="1:1017" ht="16.5" thickBot="1" x14ac:dyDescent="0.35">
      <c r="A49" s="76">
        <v>5345</v>
      </c>
      <c r="B49" s="65" t="s">
        <v>168</v>
      </c>
      <c r="C49" s="151"/>
      <c r="D49" s="156">
        <v>88001061.980000004</v>
      </c>
    </row>
    <row r="50" spans="1:1017" ht="16.5" thickBot="1" x14ac:dyDescent="0.35">
      <c r="A50" s="76"/>
      <c r="B50" s="68" t="s">
        <v>142</v>
      </c>
      <c r="C50" s="152"/>
      <c r="D50" s="153">
        <f>+D17-D30-D35</f>
        <v>4054022666.2999992</v>
      </c>
      <c r="G50" s="16"/>
    </row>
    <row r="51" spans="1:1017" ht="16.5" thickBot="1" x14ac:dyDescent="0.35">
      <c r="A51" s="86"/>
      <c r="B51" s="87"/>
      <c r="C51" s="160"/>
      <c r="D51" s="154"/>
      <c r="E51" s="161"/>
    </row>
    <row r="52" spans="1:1017" ht="16.5" thickBot="1" x14ac:dyDescent="0.35">
      <c r="A52" s="76"/>
      <c r="B52" s="68" t="s">
        <v>143</v>
      </c>
      <c r="C52" s="152"/>
      <c r="D52" s="153">
        <f>+D54</f>
        <v>3642862885.2600002</v>
      </c>
    </row>
    <row r="53" spans="1:1017" x14ac:dyDescent="0.3">
      <c r="A53" s="76"/>
      <c r="B53" s="68"/>
      <c r="C53" s="152"/>
      <c r="D53" s="158"/>
    </row>
    <row r="54" spans="1:1017" ht="16.5" thickBot="1" x14ac:dyDescent="0.35">
      <c r="A54" s="73">
        <v>48</v>
      </c>
      <c r="B54" s="68" t="s">
        <v>144</v>
      </c>
      <c r="C54" s="152" t="s">
        <v>145</v>
      </c>
      <c r="D54" s="155">
        <f>SUM(D55:D59)</f>
        <v>3642862885.2600002</v>
      </c>
    </row>
    <row r="55" spans="1:1017" x14ac:dyDescent="0.3">
      <c r="A55" s="76">
        <v>4805</v>
      </c>
      <c r="B55" s="65" t="s">
        <v>146</v>
      </c>
      <c r="C55" s="151"/>
      <c r="D55" s="156">
        <v>863352628.48000002</v>
      </c>
    </row>
    <row r="56" spans="1:1017" x14ac:dyDescent="0.3">
      <c r="A56" s="76">
        <v>4806</v>
      </c>
      <c r="B56" s="65" t="s">
        <v>260</v>
      </c>
      <c r="C56" s="151"/>
      <c r="D56" s="156">
        <v>1958194</v>
      </c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  <c r="IX56" s="12"/>
      <c r="IY56" s="12"/>
      <c r="IZ56" s="12"/>
      <c r="JA56" s="12"/>
      <c r="JB56" s="12"/>
      <c r="JC56" s="12"/>
      <c r="JD56" s="12"/>
      <c r="JE56" s="12"/>
      <c r="JF56" s="12"/>
      <c r="JG56" s="12"/>
      <c r="JH56" s="12"/>
      <c r="JI56" s="12"/>
      <c r="JJ56" s="12"/>
      <c r="JK56" s="12"/>
      <c r="JL56" s="12"/>
      <c r="JM56" s="12"/>
      <c r="JN56" s="12"/>
      <c r="JO56" s="12"/>
      <c r="JP56" s="12"/>
      <c r="JQ56" s="12"/>
      <c r="JR56" s="12"/>
      <c r="JS56" s="12"/>
      <c r="JT56" s="12"/>
      <c r="JU56" s="12"/>
      <c r="JV56" s="12"/>
      <c r="JW56" s="12"/>
      <c r="JX56" s="12"/>
      <c r="JY56" s="12"/>
      <c r="JZ56" s="12"/>
      <c r="KA56" s="12"/>
      <c r="KB56" s="12"/>
      <c r="KC56" s="12"/>
      <c r="KD56" s="12"/>
      <c r="KE56" s="12"/>
      <c r="KF56" s="12"/>
      <c r="KG56" s="12"/>
      <c r="KH56" s="12"/>
      <c r="KI56" s="12"/>
      <c r="KJ56" s="12"/>
      <c r="KK56" s="12"/>
      <c r="KL56" s="12"/>
      <c r="KM56" s="12"/>
      <c r="KN56" s="12"/>
      <c r="KO56" s="12"/>
      <c r="KP56" s="12"/>
      <c r="KQ56" s="12"/>
      <c r="KR56" s="12"/>
      <c r="KS56" s="12"/>
      <c r="KT56" s="12"/>
      <c r="KU56" s="12"/>
      <c r="KV56" s="12"/>
      <c r="KW56" s="12"/>
      <c r="KX56" s="12"/>
      <c r="KY56" s="12"/>
      <c r="KZ56" s="12"/>
      <c r="LA56" s="12"/>
      <c r="LB56" s="12"/>
      <c r="LC56" s="12"/>
      <c r="LD56" s="12"/>
      <c r="LE56" s="12"/>
      <c r="LF56" s="12"/>
      <c r="LG56" s="12"/>
      <c r="LH56" s="12"/>
      <c r="LI56" s="12"/>
      <c r="LJ56" s="12"/>
      <c r="LK56" s="12"/>
      <c r="LL56" s="12"/>
      <c r="LM56" s="12"/>
      <c r="LN56" s="12"/>
      <c r="LO56" s="12"/>
      <c r="LP56" s="12"/>
      <c r="LQ56" s="12"/>
      <c r="LR56" s="12"/>
      <c r="LS56" s="12"/>
      <c r="LT56" s="12"/>
      <c r="LU56" s="12"/>
      <c r="LV56" s="12"/>
      <c r="LW56" s="12"/>
      <c r="LX56" s="12"/>
      <c r="LY56" s="12"/>
      <c r="LZ56" s="12"/>
      <c r="MA56" s="12"/>
      <c r="MB56" s="12"/>
      <c r="MC56" s="12"/>
      <c r="MD56" s="12"/>
      <c r="ME56" s="12"/>
      <c r="MF56" s="12"/>
      <c r="MG56" s="12"/>
      <c r="MH56" s="12"/>
      <c r="MI56" s="12"/>
      <c r="MJ56" s="12"/>
      <c r="MK56" s="12"/>
      <c r="ML56" s="12"/>
      <c r="MM56" s="12"/>
      <c r="MN56" s="12"/>
      <c r="MO56" s="12"/>
      <c r="MP56" s="12"/>
      <c r="MQ56" s="12"/>
      <c r="MR56" s="12"/>
      <c r="MS56" s="12"/>
      <c r="MT56" s="12"/>
      <c r="MU56" s="12"/>
      <c r="MV56" s="12"/>
      <c r="MW56" s="12"/>
      <c r="MX56" s="12"/>
      <c r="MY56" s="12"/>
      <c r="MZ56" s="12"/>
      <c r="NA56" s="12"/>
      <c r="NB56" s="12"/>
      <c r="NC56" s="12"/>
      <c r="ND56" s="12"/>
      <c r="NE56" s="12"/>
      <c r="NF56" s="12"/>
      <c r="NG56" s="12"/>
      <c r="NH56" s="12"/>
      <c r="NI56" s="12"/>
      <c r="NJ56" s="12"/>
      <c r="NK56" s="12"/>
      <c r="NL56" s="12"/>
      <c r="NM56" s="12"/>
      <c r="NN56" s="12"/>
      <c r="NO56" s="12"/>
      <c r="NP56" s="12"/>
      <c r="NQ56" s="12"/>
      <c r="NR56" s="12"/>
      <c r="NS56" s="12"/>
      <c r="NT56" s="12"/>
      <c r="NU56" s="12"/>
      <c r="NV56" s="12"/>
      <c r="NW56" s="12"/>
      <c r="NX56" s="12"/>
      <c r="NY56" s="12"/>
      <c r="NZ56" s="12"/>
      <c r="OA56" s="12"/>
      <c r="OB56" s="12"/>
      <c r="OC56" s="12"/>
      <c r="OD56" s="12"/>
      <c r="OE56" s="12"/>
      <c r="OF56" s="12"/>
      <c r="OG56" s="12"/>
      <c r="OH56" s="12"/>
      <c r="OI56" s="12"/>
      <c r="OJ56" s="12"/>
      <c r="OK56" s="12"/>
      <c r="OL56" s="12"/>
      <c r="OM56" s="12"/>
      <c r="ON56" s="12"/>
      <c r="OO56" s="12"/>
      <c r="OP56" s="12"/>
      <c r="OQ56" s="12"/>
      <c r="OR56" s="12"/>
      <c r="OS56" s="12"/>
      <c r="OT56" s="12"/>
      <c r="OU56" s="12"/>
      <c r="OV56" s="12"/>
      <c r="OW56" s="12"/>
      <c r="OX56" s="12"/>
      <c r="OY56" s="12"/>
      <c r="OZ56" s="12"/>
      <c r="PA56" s="12"/>
      <c r="PB56" s="12"/>
      <c r="PC56" s="12"/>
      <c r="PD56" s="12"/>
      <c r="PE56" s="12"/>
      <c r="PF56" s="12"/>
      <c r="PG56" s="12"/>
      <c r="PH56" s="12"/>
      <c r="PI56" s="12"/>
      <c r="PJ56" s="12"/>
      <c r="PK56" s="12"/>
      <c r="PL56" s="12"/>
      <c r="PM56" s="12"/>
      <c r="PN56" s="12"/>
      <c r="PO56" s="12"/>
      <c r="PP56" s="12"/>
      <c r="PQ56" s="12"/>
      <c r="PR56" s="12"/>
      <c r="PS56" s="12"/>
      <c r="PT56" s="12"/>
      <c r="PU56" s="12"/>
      <c r="PV56" s="12"/>
      <c r="PW56" s="12"/>
      <c r="PX56" s="12"/>
      <c r="PY56" s="12"/>
      <c r="PZ56" s="12"/>
      <c r="QA56" s="12"/>
      <c r="QB56" s="12"/>
      <c r="QC56" s="12"/>
      <c r="QD56" s="12"/>
      <c r="QE56" s="12"/>
      <c r="QF56" s="12"/>
      <c r="QG56" s="12"/>
      <c r="QH56" s="12"/>
      <c r="QI56" s="12"/>
      <c r="QJ56" s="12"/>
      <c r="QK56" s="12"/>
      <c r="QL56" s="12"/>
      <c r="QM56" s="12"/>
      <c r="QN56" s="12"/>
      <c r="QO56" s="12"/>
      <c r="QP56" s="12"/>
      <c r="QQ56" s="12"/>
      <c r="QR56" s="12"/>
      <c r="QS56" s="12"/>
      <c r="QT56" s="12"/>
      <c r="QU56" s="12"/>
      <c r="QV56" s="12"/>
      <c r="QW56" s="12"/>
      <c r="QX56" s="12"/>
      <c r="QY56" s="12"/>
      <c r="QZ56" s="12"/>
      <c r="RA56" s="12"/>
      <c r="RB56" s="12"/>
      <c r="RC56" s="12"/>
      <c r="RD56" s="12"/>
      <c r="RE56" s="12"/>
      <c r="RF56" s="12"/>
      <c r="RG56" s="12"/>
      <c r="RH56" s="12"/>
      <c r="RI56" s="12"/>
      <c r="RJ56" s="12"/>
      <c r="RK56" s="12"/>
      <c r="RL56" s="12"/>
      <c r="RM56" s="12"/>
      <c r="RN56" s="12"/>
      <c r="RO56" s="12"/>
      <c r="RP56" s="12"/>
      <c r="RQ56" s="12"/>
      <c r="RR56" s="12"/>
      <c r="RS56" s="12"/>
      <c r="RT56" s="12"/>
      <c r="RU56" s="12"/>
      <c r="RV56" s="12"/>
      <c r="RW56" s="12"/>
      <c r="RX56" s="12"/>
      <c r="RY56" s="12"/>
      <c r="RZ56" s="12"/>
      <c r="SA56" s="12"/>
      <c r="SB56" s="12"/>
      <c r="SC56" s="12"/>
      <c r="SD56" s="12"/>
      <c r="SE56" s="12"/>
      <c r="SF56" s="12"/>
      <c r="SG56" s="12"/>
      <c r="SH56" s="12"/>
      <c r="SI56" s="12"/>
      <c r="SJ56" s="12"/>
      <c r="SK56" s="12"/>
      <c r="SL56" s="12"/>
      <c r="SM56" s="12"/>
      <c r="SN56" s="12"/>
      <c r="SO56" s="12"/>
      <c r="SP56" s="12"/>
      <c r="SQ56" s="12"/>
      <c r="SR56" s="12"/>
      <c r="SS56" s="12"/>
      <c r="ST56" s="12"/>
      <c r="SU56" s="12"/>
      <c r="SV56" s="12"/>
      <c r="SW56" s="12"/>
      <c r="SX56" s="12"/>
      <c r="SY56" s="12"/>
      <c r="SZ56" s="12"/>
      <c r="TA56" s="12"/>
      <c r="TB56" s="12"/>
      <c r="TC56" s="12"/>
      <c r="TD56" s="12"/>
      <c r="TE56" s="12"/>
      <c r="TF56" s="12"/>
      <c r="TG56" s="12"/>
      <c r="TH56" s="12"/>
      <c r="TI56" s="12"/>
      <c r="TJ56" s="12"/>
      <c r="TK56" s="12"/>
      <c r="TL56" s="12"/>
      <c r="TM56" s="12"/>
      <c r="TN56" s="12"/>
      <c r="TO56" s="12"/>
      <c r="TP56" s="12"/>
      <c r="TQ56" s="12"/>
      <c r="TR56" s="12"/>
      <c r="TS56" s="12"/>
      <c r="TT56" s="12"/>
      <c r="TU56" s="12"/>
      <c r="TV56" s="12"/>
      <c r="TW56" s="12"/>
      <c r="TX56" s="12"/>
      <c r="TY56" s="12"/>
      <c r="TZ56" s="12"/>
      <c r="UA56" s="12"/>
      <c r="UB56" s="12"/>
      <c r="UC56" s="12"/>
      <c r="UD56" s="12"/>
      <c r="UE56" s="12"/>
      <c r="UF56" s="12"/>
      <c r="UG56" s="12"/>
      <c r="UH56" s="12"/>
      <c r="UI56" s="12"/>
      <c r="UJ56" s="12"/>
      <c r="UK56" s="12"/>
      <c r="UL56" s="12"/>
      <c r="UM56" s="12"/>
      <c r="UN56" s="12"/>
      <c r="UO56" s="12"/>
      <c r="UP56" s="12"/>
      <c r="UQ56" s="12"/>
      <c r="UR56" s="12"/>
      <c r="US56" s="12"/>
      <c r="UT56" s="12"/>
      <c r="UU56" s="12"/>
      <c r="UV56" s="12"/>
      <c r="UW56" s="12"/>
      <c r="UX56" s="12"/>
      <c r="UY56" s="12"/>
      <c r="UZ56" s="12"/>
      <c r="VA56" s="12"/>
      <c r="VB56" s="12"/>
      <c r="VC56" s="12"/>
      <c r="VD56" s="12"/>
      <c r="VE56" s="12"/>
      <c r="VF56" s="12"/>
      <c r="VG56" s="12"/>
      <c r="VH56" s="12"/>
      <c r="VI56" s="12"/>
      <c r="VJ56" s="12"/>
      <c r="VK56" s="12"/>
      <c r="VL56" s="12"/>
      <c r="VM56" s="12"/>
      <c r="VN56" s="12"/>
      <c r="VO56" s="12"/>
      <c r="VP56" s="12"/>
      <c r="VQ56" s="12"/>
      <c r="VR56" s="12"/>
      <c r="VS56" s="12"/>
      <c r="VT56" s="12"/>
      <c r="VU56" s="12"/>
      <c r="VV56" s="12"/>
      <c r="VW56" s="12"/>
      <c r="VX56" s="12"/>
      <c r="VY56" s="12"/>
      <c r="VZ56" s="12"/>
      <c r="WA56" s="12"/>
      <c r="WB56" s="12"/>
      <c r="WC56" s="12"/>
      <c r="WD56" s="12"/>
      <c r="WE56" s="12"/>
      <c r="WF56" s="12"/>
      <c r="WG56" s="12"/>
      <c r="WH56" s="12"/>
      <c r="WI56" s="12"/>
      <c r="WJ56" s="12"/>
      <c r="WK56" s="12"/>
      <c r="WL56" s="12"/>
      <c r="WM56" s="12"/>
      <c r="WN56" s="12"/>
      <c r="WO56" s="12"/>
      <c r="WP56" s="12"/>
      <c r="WQ56" s="12"/>
      <c r="WR56" s="12"/>
      <c r="WS56" s="12"/>
      <c r="WT56" s="12"/>
      <c r="WU56" s="12"/>
      <c r="WV56" s="12"/>
      <c r="WW56" s="12"/>
      <c r="WX56" s="12"/>
      <c r="WY56" s="12"/>
      <c r="WZ56" s="12"/>
      <c r="XA56" s="12"/>
      <c r="XB56" s="12"/>
      <c r="XC56" s="12"/>
      <c r="XD56" s="12"/>
      <c r="XE56" s="12"/>
      <c r="XF56" s="12"/>
      <c r="XG56" s="12"/>
      <c r="XH56" s="12"/>
      <c r="XI56" s="12"/>
      <c r="XJ56" s="12"/>
      <c r="XK56" s="12"/>
      <c r="XL56" s="12"/>
      <c r="XM56" s="12"/>
      <c r="XN56" s="12"/>
      <c r="XO56" s="12"/>
      <c r="XP56" s="12"/>
      <c r="XQ56" s="12"/>
      <c r="XR56" s="12"/>
      <c r="XS56" s="12"/>
      <c r="XT56" s="12"/>
      <c r="XU56" s="12"/>
      <c r="XV56" s="12"/>
      <c r="XW56" s="12"/>
      <c r="XX56" s="12"/>
      <c r="XY56" s="12"/>
      <c r="XZ56" s="12"/>
      <c r="YA56" s="12"/>
      <c r="YB56" s="12"/>
      <c r="YC56" s="12"/>
      <c r="YD56" s="12"/>
      <c r="YE56" s="12"/>
      <c r="YF56" s="12"/>
      <c r="YG56" s="12"/>
      <c r="YH56" s="12"/>
      <c r="YI56" s="12"/>
      <c r="YJ56" s="12"/>
      <c r="YK56" s="12"/>
      <c r="YL56" s="12"/>
      <c r="YM56" s="12"/>
      <c r="YN56" s="12"/>
      <c r="YO56" s="12"/>
      <c r="YP56" s="12"/>
      <c r="YQ56" s="12"/>
      <c r="YR56" s="12"/>
      <c r="YS56" s="12"/>
      <c r="YT56" s="12"/>
      <c r="YU56" s="12"/>
      <c r="YV56" s="12"/>
      <c r="YW56" s="12"/>
      <c r="YX56" s="12"/>
      <c r="YY56" s="12"/>
      <c r="YZ56" s="12"/>
      <c r="ZA56" s="12"/>
      <c r="ZB56" s="12"/>
      <c r="ZC56" s="12"/>
      <c r="ZD56" s="12"/>
      <c r="ZE56" s="12"/>
      <c r="ZF56" s="12"/>
      <c r="ZG56" s="12"/>
      <c r="ZH56" s="12"/>
      <c r="ZI56" s="12"/>
      <c r="ZJ56" s="12"/>
      <c r="ZK56" s="12"/>
      <c r="ZL56" s="12"/>
      <c r="ZM56" s="12"/>
      <c r="ZN56" s="12"/>
      <c r="ZO56" s="12"/>
      <c r="ZP56" s="12"/>
      <c r="ZQ56" s="12"/>
      <c r="ZR56" s="12"/>
      <c r="ZS56" s="12"/>
      <c r="ZT56" s="12"/>
      <c r="ZU56" s="12"/>
      <c r="ZV56" s="12"/>
      <c r="ZW56" s="12"/>
      <c r="ZX56" s="12"/>
      <c r="ZY56" s="12"/>
      <c r="ZZ56" s="12"/>
      <c r="AAA56" s="12"/>
      <c r="AAB56" s="12"/>
      <c r="AAC56" s="12"/>
      <c r="AAD56" s="12"/>
      <c r="AAE56" s="12"/>
      <c r="AAF56" s="12"/>
      <c r="AAG56" s="12"/>
      <c r="AAH56" s="12"/>
      <c r="AAI56" s="12"/>
      <c r="AAJ56" s="12"/>
      <c r="AAK56" s="12"/>
      <c r="AAL56" s="12"/>
      <c r="AAM56" s="12"/>
      <c r="AAN56" s="12"/>
      <c r="AAO56" s="12"/>
      <c r="AAP56" s="12"/>
      <c r="AAQ56" s="12"/>
      <c r="AAR56" s="12"/>
      <c r="AAS56" s="12"/>
      <c r="AAT56" s="12"/>
      <c r="AAU56" s="12"/>
      <c r="AAV56" s="12"/>
      <c r="AAW56" s="12"/>
      <c r="AAX56" s="12"/>
      <c r="AAY56" s="12"/>
      <c r="AAZ56" s="12"/>
      <c r="ABA56" s="12"/>
      <c r="ABB56" s="12"/>
      <c r="ABC56" s="12"/>
      <c r="ABD56" s="12"/>
      <c r="ABE56" s="12"/>
      <c r="ABF56" s="12"/>
      <c r="ABG56" s="12"/>
      <c r="ABH56" s="12"/>
      <c r="ABI56" s="12"/>
      <c r="ABJ56" s="12"/>
      <c r="ABK56" s="12"/>
      <c r="ABL56" s="12"/>
      <c r="ABM56" s="12"/>
      <c r="ABN56" s="12"/>
      <c r="ABO56" s="12"/>
      <c r="ABP56" s="12"/>
      <c r="ABQ56" s="12"/>
      <c r="ABR56" s="12"/>
      <c r="ABS56" s="12"/>
      <c r="ABT56" s="12"/>
      <c r="ABU56" s="12"/>
      <c r="ABV56" s="12"/>
      <c r="ABW56" s="12"/>
      <c r="ABX56" s="12"/>
      <c r="ABY56" s="12"/>
      <c r="ABZ56" s="12"/>
      <c r="ACA56" s="12"/>
      <c r="ACB56" s="12"/>
      <c r="ACC56" s="12"/>
      <c r="ACD56" s="12"/>
      <c r="ACE56" s="12"/>
      <c r="ACF56" s="12"/>
      <c r="ACG56" s="12"/>
      <c r="ACH56" s="12"/>
      <c r="ACI56" s="12"/>
      <c r="ACJ56" s="12"/>
      <c r="ACK56" s="12"/>
      <c r="ACL56" s="12"/>
      <c r="ACM56" s="12"/>
      <c r="ACN56" s="12"/>
      <c r="ACO56" s="12"/>
      <c r="ACP56" s="12"/>
      <c r="ACQ56" s="12"/>
      <c r="ACR56" s="12"/>
      <c r="ACS56" s="12"/>
      <c r="ACT56" s="12"/>
      <c r="ACU56" s="12"/>
      <c r="ACV56" s="12"/>
      <c r="ACW56" s="12"/>
      <c r="ACX56" s="12"/>
      <c r="ACY56" s="12"/>
      <c r="ACZ56" s="12"/>
      <c r="ADA56" s="12"/>
      <c r="ADB56" s="12"/>
      <c r="ADC56" s="12"/>
      <c r="ADD56" s="12"/>
      <c r="ADE56" s="12"/>
      <c r="ADF56" s="12"/>
      <c r="ADG56" s="12"/>
      <c r="ADH56" s="12"/>
      <c r="ADI56" s="12"/>
      <c r="ADJ56" s="12"/>
      <c r="ADK56" s="12"/>
      <c r="ADL56" s="12"/>
      <c r="ADM56" s="12"/>
      <c r="ADN56" s="12"/>
      <c r="ADO56" s="12"/>
      <c r="ADP56" s="12"/>
      <c r="ADQ56" s="12"/>
      <c r="ADR56" s="12"/>
      <c r="ADS56" s="12"/>
      <c r="ADT56" s="12"/>
      <c r="ADU56" s="12"/>
      <c r="ADV56" s="12"/>
      <c r="ADW56" s="12"/>
      <c r="ADX56" s="12"/>
      <c r="ADY56" s="12"/>
      <c r="ADZ56" s="12"/>
      <c r="AEA56" s="12"/>
      <c r="AEB56" s="12"/>
      <c r="AEC56" s="12"/>
      <c r="AED56" s="12"/>
      <c r="AEE56" s="12"/>
      <c r="AEF56" s="12"/>
      <c r="AEG56" s="12"/>
      <c r="AEH56" s="12"/>
      <c r="AEI56" s="12"/>
      <c r="AEJ56" s="12"/>
      <c r="AEK56" s="12"/>
      <c r="AEL56" s="12"/>
      <c r="AEM56" s="12"/>
      <c r="AEN56" s="12"/>
      <c r="AEO56" s="12"/>
      <c r="AEP56" s="12"/>
      <c r="AEQ56" s="12"/>
      <c r="AER56" s="12"/>
      <c r="AES56" s="12"/>
      <c r="AET56" s="12"/>
      <c r="AEU56" s="12"/>
      <c r="AEV56" s="12"/>
      <c r="AEW56" s="12"/>
      <c r="AEX56" s="12"/>
      <c r="AEY56" s="12"/>
      <c r="AEZ56" s="12"/>
      <c r="AFA56" s="12"/>
      <c r="AFB56" s="12"/>
      <c r="AFC56" s="12"/>
      <c r="AFD56" s="12"/>
      <c r="AFE56" s="12"/>
      <c r="AFF56" s="12"/>
      <c r="AFG56" s="12"/>
      <c r="AFH56" s="12"/>
      <c r="AFI56" s="12"/>
      <c r="AFJ56" s="12"/>
      <c r="AFK56" s="12"/>
      <c r="AFL56" s="12"/>
      <c r="AFM56" s="12"/>
      <c r="AFN56" s="12"/>
      <c r="AFO56" s="12"/>
      <c r="AFP56" s="12"/>
      <c r="AFQ56" s="12"/>
      <c r="AFR56" s="12"/>
      <c r="AFS56" s="12"/>
      <c r="AFT56" s="12"/>
      <c r="AFU56" s="12"/>
      <c r="AFV56" s="12"/>
      <c r="AFW56" s="12"/>
      <c r="AFX56" s="12"/>
      <c r="AFY56" s="12"/>
      <c r="AFZ56" s="12"/>
      <c r="AGA56" s="12"/>
      <c r="AGB56" s="12"/>
      <c r="AGC56" s="12"/>
      <c r="AGD56" s="12"/>
      <c r="AGE56" s="12"/>
      <c r="AGF56" s="12"/>
      <c r="AGG56" s="12"/>
      <c r="AGH56" s="12"/>
      <c r="AGI56" s="12"/>
      <c r="AGJ56" s="12"/>
      <c r="AGK56" s="12"/>
      <c r="AGL56" s="12"/>
      <c r="AGM56" s="12"/>
      <c r="AGN56" s="12"/>
      <c r="AGO56" s="12"/>
      <c r="AGP56" s="12"/>
      <c r="AGQ56" s="12"/>
      <c r="AGR56" s="12"/>
      <c r="AGS56" s="12"/>
      <c r="AGT56" s="12"/>
      <c r="AGU56" s="12"/>
      <c r="AGV56" s="12"/>
      <c r="AGW56" s="12"/>
      <c r="AGX56" s="12"/>
      <c r="AGY56" s="12"/>
      <c r="AGZ56" s="12"/>
      <c r="AHA56" s="12"/>
      <c r="AHB56" s="12"/>
      <c r="AHC56" s="12"/>
      <c r="AHD56" s="12"/>
      <c r="AHE56" s="12"/>
      <c r="AHF56" s="12"/>
      <c r="AHG56" s="12"/>
      <c r="AHH56" s="12"/>
      <c r="AHI56" s="12"/>
      <c r="AHJ56" s="12"/>
      <c r="AHK56" s="12"/>
      <c r="AHL56" s="12"/>
      <c r="AHM56" s="12"/>
      <c r="AHN56" s="12"/>
      <c r="AHO56" s="12"/>
      <c r="AHP56" s="12"/>
      <c r="AHQ56" s="12"/>
      <c r="AHR56" s="12"/>
      <c r="AHS56" s="12"/>
      <c r="AHT56" s="12"/>
      <c r="AHU56" s="12"/>
      <c r="AHV56" s="12"/>
      <c r="AHW56" s="12"/>
      <c r="AHX56" s="12"/>
      <c r="AHY56" s="12"/>
      <c r="AHZ56" s="12"/>
      <c r="AIA56" s="12"/>
      <c r="AIB56" s="12"/>
      <c r="AIC56" s="12"/>
      <c r="AID56" s="12"/>
      <c r="AIE56" s="12"/>
      <c r="AIF56" s="12"/>
      <c r="AIG56" s="12"/>
      <c r="AIH56" s="12"/>
      <c r="AII56" s="12"/>
      <c r="AIJ56" s="12"/>
      <c r="AIK56" s="12"/>
      <c r="AIL56" s="12"/>
      <c r="AIM56" s="12"/>
      <c r="AIN56" s="12"/>
      <c r="AIO56" s="12"/>
      <c r="AIP56" s="12"/>
      <c r="AIQ56" s="12"/>
      <c r="AIR56" s="12"/>
      <c r="AIS56" s="12"/>
      <c r="AIT56" s="12"/>
      <c r="AIU56" s="12"/>
      <c r="AIV56" s="12"/>
      <c r="AIW56" s="12"/>
      <c r="AIX56" s="12"/>
      <c r="AIY56" s="12"/>
      <c r="AIZ56" s="12"/>
      <c r="AJA56" s="12"/>
      <c r="AJB56" s="12"/>
      <c r="AJC56" s="12"/>
      <c r="AJD56" s="12"/>
      <c r="AJE56" s="12"/>
      <c r="AJF56" s="12"/>
      <c r="AJG56" s="12"/>
      <c r="AJH56" s="12"/>
      <c r="AJI56" s="12"/>
      <c r="AJJ56" s="12"/>
      <c r="AJK56" s="12"/>
      <c r="AJL56" s="12"/>
      <c r="AJM56" s="12"/>
      <c r="AJN56" s="12"/>
      <c r="AJO56" s="12"/>
      <c r="AJP56" s="12"/>
      <c r="AJQ56" s="12"/>
      <c r="AJR56" s="12"/>
      <c r="AJS56" s="12"/>
      <c r="AJT56" s="12"/>
      <c r="AJU56" s="12"/>
      <c r="AJV56" s="12"/>
      <c r="AJW56" s="12"/>
      <c r="AJX56" s="12"/>
      <c r="AJY56" s="12"/>
      <c r="AJZ56" s="12"/>
      <c r="AKA56" s="12"/>
      <c r="AKB56" s="12"/>
      <c r="AKC56" s="12"/>
      <c r="AKD56" s="12"/>
      <c r="AKE56" s="12"/>
      <c r="AKF56" s="12"/>
      <c r="AKG56" s="12"/>
      <c r="AKH56" s="12"/>
      <c r="AKI56" s="12"/>
      <c r="AKJ56" s="12"/>
      <c r="AKK56" s="12"/>
      <c r="AKL56" s="12"/>
      <c r="AKM56" s="12"/>
      <c r="AKN56" s="12"/>
      <c r="AKO56" s="12"/>
      <c r="AKP56" s="12"/>
      <c r="AKQ56" s="12"/>
      <c r="AKR56" s="12"/>
      <c r="AKS56" s="12"/>
      <c r="AKT56" s="12"/>
      <c r="AKU56" s="12"/>
      <c r="AKV56" s="12"/>
      <c r="AKW56" s="12"/>
      <c r="AKX56" s="12"/>
      <c r="AKY56" s="12"/>
      <c r="AKZ56" s="12"/>
      <c r="ALA56" s="12"/>
      <c r="ALB56" s="12"/>
      <c r="ALC56" s="12"/>
      <c r="ALD56" s="12"/>
      <c r="ALE56" s="12"/>
      <c r="ALF56" s="12"/>
      <c r="ALG56" s="12"/>
      <c r="ALH56" s="12"/>
      <c r="ALI56" s="12"/>
      <c r="ALJ56" s="12"/>
      <c r="ALK56" s="12"/>
      <c r="ALL56" s="12"/>
      <c r="ALM56" s="12"/>
      <c r="ALN56" s="12"/>
      <c r="ALO56" s="12"/>
      <c r="ALP56" s="12"/>
      <c r="ALQ56" s="12"/>
      <c r="ALR56" s="12"/>
      <c r="ALS56" s="12"/>
      <c r="ALT56" s="12"/>
      <c r="ALU56" s="12"/>
      <c r="ALV56" s="12"/>
      <c r="ALW56" s="12"/>
      <c r="ALX56" s="12"/>
      <c r="ALY56" s="12"/>
      <c r="ALZ56" s="12"/>
      <c r="AMA56" s="12"/>
      <c r="AMB56" s="12"/>
      <c r="AMC56" s="12"/>
    </row>
    <row r="57" spans="1:1017" x14ac:dyDescent="0.3">
      <c r="A57" s="76">
        <v>4808</v>
      </c>
      <c r="B57" s="65" t="s">
        <v>147</v>
      </c>
      <c r="C57" s="151"/>
      <c r="D57" s="156">
        <v>258922659</v>
      </c>
    </row>
    <row r="58" spans="1:1017" x14ac:dyDescent="0.3">
      <c r="A58" s="76">
        <v>4810</v>
      </c>
      <c r="B58" s="65" t="s">
        <v>148</v>
      </c>
      <c r="C58" s="151"/>
      <c r="D58" s="156">
        <v>1856186686.46</v>
      </c>
    </row>
    <row r="59" spans="1:1017" x14ac:dyDescent="0.3">
      <c r="A59" s="76">
        <v>4815</v>
      </c>
      <c r="B59" s="65" t="s">
        <v>149</v>
      </c>
      <c r="C59" s="151"/>
      <c r="D59" s="156">
        <v>662442717.32000005</v>
      </c>
    </row>
    <row r="60" spans="1:1017" ht="15" customHeight="1" thickBot="1" x14ac:dyDescent="0.35">
      <c r="A60" s="76"/>
      <c r="C60" s="151"/>
      <c r="D60" s="157"/>
    </row>
    <row r="61" spans="1:1017" ht="16.5" thickBot="1" x14ac:dyDescent="0.35">
      <c r="A61" s="76"/>
      <c r="B61" s="68" t="s">
        <v>150</v>
      </c>
      <c r="C61" s="152"/>
      <c r="D61" s="153">
        <f>+D64</f>
        <v>524997684.78999996</v>
      </c>
    </row>
    <row r="62" spans="1:1017" ht="13.5" customHeight="1" x14ac:dyDescent="0.3">
      <c r="A62" s="76"/>
      <c r="B62" s="68"/>
      <c r="C62" s="152"/>
      <c r="D62" s="159"/>
    </row>
    <row r="63" spans="1:1017" ht="13.5" customHeight="1" x14ac:dyDescent="0.3">
      <c r="A63" s="76"/>
      <c r="B63" s="68"/>
      <c r="C63" s="152"/>
      <c r="D63" s="158"/>
    </row>
    <row r="64" spans="1:1017" ht="16.5" thickBot="1" x14ac:dyDescent="0.35">
      <c r="A64" s="73">
        <v>58</v>
      </c>
      <c r="B64" s="68" t="s">
        <v>151</v>
      </c>
      <c r="C64" s="152" t="s">
        <v>152</v>
      </c>
      <c r="D64" s="155">
        <f>SUM(D65:D69)</f>
        <v>524997684.78999996</v>
      </c>
    </row>
    <row r="65" spans="1:1017" x14ac:dyDescent="0.3">
      <c r="A65" s="76">
        <v>5801</v>
      </c>
      <c r="B65" s="65" t="s">
        <v>153</v>
      </c>
      <c r="C65" s="151"/>
      <c r="D65" s="156">
        <v>1109089</v>
      </c>
    </row>
    <row r="66" spans="1:1017" x14ac:dyDescent="0.3">
      <c r="A66" s="76">
        <v>5803</v>
      </c>
      <c r="B66" s="65" t="s">
        <v>203</v>
      </c>
      <c r="C66" s="151"/>
      <c r="D66" s="156">
        <v>1958194</v>
      </c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  <c r="CG66" s="12"/>
      <c r="CH66" s="12"/>
      <c r="CI66" s="12"/>
      <c r="CJ66" s="12"/>
      <c r="CK66" s="12"/>
      <c r="CL66" s="12"/>
      <c r="CM66" s="12"/>
      <c r="CN66" s="12"/>
      <c r="CO66" s="12"/>
      <c r="CP66" s="12"/>
      <c r="CQ66" s="12"/>
      <c r="CR66" s="12"/>
      <c r="CS66" s="12"/>
      <c r="CT66" s="12"/>
      <c r="CU66" s="12"/>
      <c r="CV66" s="12"/>
      <c r="CW66" s="12"/>
      <c r="CX66" s="12"/>
      <c r="CY66" s="12"/>
      <c r="CZ66" s="12"/>
      <c r="DA66" s="12"/>
      <c r="DB66" s="12"/>
      <c r="DC66" s="12"/>
      <c r="DD66" s="12"/>
      <c r="DE66" s="12"/>
      <c r="DF66" s="12"/>
      <c r="DG66" s="12"/>
      <c r="DH66" s="12"/>
      <c r="DI66" s="12"/>
      <c r="DJ66" s="12"/>
      <c r="DK66" s="12"/>
      <c r="DL66" s="12"/>
      <c r="DM66" s="12"/>
      <c r="DN66" s="12"/>
      <c r="DO66" s="12"/>
      <c r="DP66" s="12"/>
      <c r="DQ66" s="12"/>
      <c r="DR66" s="12"/>
      <c r="DS66" s="12"/>
      <c r="DT66" s="12"/>
      <c r="DU66" s="12"/>
      <c r="DV66" s="12"/>
      <c r="DW66" s="12"/>
      <c r="DX66" s="12"/>
      <c r="DY66" s="12"/>
      <c r="DZ66" s="12"/>
      <c r="EA66" s="12"/>
      <c r="EB66" s="12"/>
      <c r="EC66" s="12"/>
      <c r="ED66" s="12"/>
      <c r="EE66" s="12"/>
      <c r="EF66" s="12"/>
      <c r="EG66" s="12"/>
      <c r="EH66" s="12"/>
      <c r="EI66" s="12"/>
      <c r="EJ66" s="12"/>
      <c r="EK66" s="12"/>
      <c r="EL66" s="12"/>
      <c r="EM66" s="12"/>
      <c r="EN66" s="12"/>
      <c r="EO66" s="12"/>
      <c r="EP66" s="12"/>
      <c r="EQ66" s="12"/>
      <c r="ER66" s="12"/>
      <c r="ES66" s="12"/>
      <c r="ET66" s="12"/>
      <c r="EU66" s="12"/>
      <c r="EV66" s="12"/>
      <c r="EW66" s="12"/>
      <c r="EX66" s="12"/>
      <c r="EY66" s="12"/>
      <c r="EZ66" s="12"/>
      <c r="FA66" s="12"/>
      <c r="FB66" s="12"/>
      <c r="FC66" s="12"/>
      <c r="FD66" s="12"/>
      <c r="FE66" s="12"/>
      <c r="FF66" s="12"/>
      <c r="FG66" s="12"/>
      <c r="FH66" s="12"/>
      <c r="FI66" s="12"/>
      <c r="FJ66" s="12"/>
      <c r="FK66" s="12"/>
      <c r="FL66" s="12"/>
      <c r="FM66" s="12"/>
      <c r="FN66" s="12"/>
      <c r="FO66" s="12"/>
      <c r="FP66" s="12"/>
      <c r="FQ66" s="12"/>
      <c r="FR66" s="12"/>
      <c r="FS66" s="12"/>
      <c r="FT66" s="12"/>
      <c r="FU66" s="12"/>
      <c r="FV66" s="12"/>
      <c r="FW66" s="12"/>
      <c r="FX66" s="12"/>
      <c r="FY66" s="12"/>
      <c r="FZ66" s="12"/>
      <c r="GA66" s="12"/>
      <c r="GB66" s="12"/>
      <c r="GC66" s="12"/>
      <c r="GD66" s="12"/>
      <c r="GE66" s="12"/>
      <c r="GF66" s="12"/>
      <c r="GG66" s="12"/>
      <c r="GH66" s="12"/>
      <c r="GI66" s="12"/>
      <c r="GJ66" s="12"/>
      <c r="GK66" s="12"/>
      <c r="GL66" s="12"/>
      <c r="GM66" s="12"/>
      <c r="GN66" s="12"/>
      <c r="GO66" s="12"/>
      <c r="GP66" s="12"/>
      <c r="GQ66" s="12"/>
      <c r="GR66" s="12"/>
      <c r="GS66" s="12"/>
      <c r="GT66" s="12"/>
      <c r="GU66" s="12"/>
      <c r="GV66" s="12"/>
      <c r="GW66" s="12"/>
      <c r="GX66" s="12"/>
      <c r="GY66" s="12"/>
      <c r="GZ66" s="12"/>
      <c r="HA66" s="12"/>
      <c r="HB66" s="12"/>
      <c r="HC66" s="12"/>
      <c r="HD66" s="12"/>
      <c r="HE66" s="12"/>
      <c r="HF66" s="12"/>
      <c r="HG66" s="12"/>
      <c r="HH66" s="12"/>
      <c r="HI66" s="12"/>
      <c r="HJ66" s="12"/>
      <c r="HK66" s="12"/>
      <c r="HL66" s="12"/>
      <c r="HM66" s="12"/>
      <c r="HN66" s="12"/>
      <c r="HO66" s="12"/>
      <c r="HP66" s="12"/>
      <c r="HQ66" s="12"/>
      <c r="HR66" s="12"/>
      <c r="HS66" s="12"/>
      <c r="HT66" s="12"/>
      <c r="HU66" s="12"/>
      <c r="HV66" s="12"/>
      <c r="HW66" s="12"/>
      <c r="HX66" s="12"/>
      <c r="HY66" s="12"/>
      <c r="HZ66" s="12"/>
      <c r="IA66" s="12"/>
      <c r="IB66" s="12"/>
      <c r="IC66" s="12"/>
      <c r="ID66" s="12"/>
      <c r="IE66" s="12"/>
      <c r="IF66" s="12"/>
      <c r="IG66" s="12"/>
      <c r="IH66" s="12"/>
      <c r="II66" s="12"/>
      <c r="IJ66" s="12"/>
      <c r="IK66" s="12"/>
      <c r="IL66" s="12"/>
      <c r="IM66" s="12"/>
      <c r="IN66" s="12"/>
      <c r="IO66" s="12"/>
      <c r="IP66" s="12"/>
      <c r="IQ66" s="12"/>
      <c r="IR66" s="12"/>
      <c r="IS66" s="12"/>
      <c r="IT66" s="12"/>
      <c r="IU66" s="12"/>
      <c r="IV66" s="12"/>
      <c r="IW66" s="12"/>
      <c r="IX66" s="12"/>
      <c r="IY66" s="12"/>
      <c r="IZ66" s="12"/>
      <c r="JA66" s="12"/>
      <c r="JB66" s="12"/>
      <c r="JC66" s="12"/>
      <c r="JD66" s="12"/>
      <c r="JE66" s="12"/>
      <c r="JF66" s="12"/>
      <c r="JG66" s="12"/>
      <c r="JH66" s="12"/>
      <c r="JI66" s="12"/>
      <c r="JJ66" s="12"/>
      <c r="JK66" s="12"/>
      <c r="JL66" s="12"/>
      <c r="JM66" s="12"/>
      <c r="JN66" s="12"/>
      <c r="JO66" s="12"/>
      <c r="JP66" s="12"/>
      <c r="JQ66" s="12"/>
      <c r="JR66" s="12"/>
      <c r="JS66" s="12"/>
      <c r="JT66" s="12"/>
      <c r="JU66" s="12"/>
      <c r="JV66" s="12"/>
      <c r="JW66" s="12"/>
      <c r="JX66" s="12"/>
      <c r="JY66" s="12"/>
      <c r="JZ66" s="12"/>
      <c r="KA66" s="12"/>
      <c r="KB66" s="12"/>
      <c r="KC66" s="12"/>
      <c r="KD66" s="12"/>
      <c r="KE66" s="12"/>
      <c r="KF66" s="12"/>
      <c r="KG66" s="12"/>
      <c r="KH66" s="12"/>
      <c r="KI66" s="12"/>
      <c r="KJ66" s="12"/>
      <c r="KK66" s="12"/>
      <c r="KL66" s="12"/>
      <c r="KM66" s="12"/>
      <c r="KN66" s="12"/>
      <c r="KO66" s="12"/>
      <c r="KP66" s="12"/>
      <c r="KQ66" s="12"/>
      <c r="KR66" s="12"/>
      <c r="KS66" s="12"/>
      <c r="KT66" s="12"/>
      <c r="KU66" s="12"/>
      <c r="KV66" s="12"/>
      <c r="KW66" s="12"/>
      <c r="KX66" s="12"/>
      <c r="KY66" s="12"/>
      <c r="KZ66" s="12"/>
      <c r="LA66" s="12"/>
      <c r="LB66" s="12"/>
      <c r="LC66" s="12"/>
      <c r="LD66" s="12"/>
      <c r="LE66" s="12"/>
      <c r="LF66" s="12"/>
      <c r="LG66" s="12"/>
      <c r="LH66" s="12"/>
      <c r="LI66" s="12"/>
      <c r="LJ66" s="12"/>
      <c r="LK66" s="12"/>
      <c r="LL66" s="12"/>
      <c r="LM66" s="12"/>
      <c r="LN66" s="12"/>
      <c r="LO66" s="12"/>
      <c r="LP66" s="12"/>
      <c r="LQ66" s="12"/>
      <c r="LR66" s="12"/>
      <c r="LS66" s="12"/>
      <c r="LT66" s="12"/>
      <c r="LU66" s="12"/>
      <c r="LV66" s="12"/>
      <c r="LW66" s="12"/>
      <c r="LX66" s="12"/>
      <c r="LY66" s="12"/>
      <c r="LZ66" s="12"/>
      <c r="MA66" s="12"/>
      <c r="MB66" s="12"/>
      <c r="MC66" s="12"/>
      <c r="MD66" s="12"/>
      <c r="ME66" s="12"/>
      <c r="MF66" s="12"/>
      <c r="MG66" s="12"/>
      <c r="MH66" s="12"/>
      <c r="MI66" s="12"/>
      <c r="MJ66" s="12"/>
      <c r="MK66" s="12"/>
      <c r="ML66" s="12"/>
      <c r="MM66" s="12"/>
      <c r="MN66" s="12"/>
      <c r="MO66" s="12"/>
      <c r="MP66" s="12"/>
      <c r="MQ66" s="12"/>
      <c r="MR66" s="12"/>
      <c r="MS66" s="12"/>
      <c r="MT66" s="12"/>
      <c r="MU66" s="12"/>
      <c r="MV66" s="12"/>
      <c r="MW66" s="12"/>
      <c r="MX66" s="12"/>
      <c r="MY66" s="12"/>
      <c r="MZ66" s="12"/>
      <c r="NA66" s="12"/>
      <c r="NB66" s="12"/>
      <c r="NC66" s="12"/>
      <c r="ND66" s="12"/>
      <c r="NE66" s="12"/>
      <c r="NF66" s="12"/>
      <c r="NG66" s="12"/>
      <c r="NH66" s="12"/>
      <c r="NI66" s="12"/>
      <c r="NJ66" s="12"/>
      <c r="NK66" s="12"/>
      <c r="NL66" s="12"/>
      <c r="NM66" s="12"/>
      <c r="NN66" s="12"/>
      <c r="NO66" s="12"/>
      <c r="NP66" s="12"/>
      <c r="NQ66" s="12"/>
      <c r="NR66" s="12"/>
      <c r="NS66" s="12"/>
      <c r="NT66" s="12"/>
      <c r="NU66" s="12"/>
      <c r="NV66" s="12"/>
      <c r="NW66" s="12"/>
      <c r="NX66" s="12"/>
      <c r="NY66" s="12"/>
      <c r="NZ66" s="12"/>
      <c r="OA66" s="12"/>
      <c r="OB66" s="12"/>
      <c r="OC66" s="12"/>
      <c r="OD66" s="12"/>
      <c r="OE66" s="12"/>
      <c r="OF66" s="12"/>
      <c r="OG66" s="12"/>
      <c r="OH66" s="12"/>
      <c r="OI66" s="12"/>
      <c r="OJ66" s="12"/>
      <c r="OK66" s="12"/>
      <c r="OL66" s="12"/>
      <c r="OM66" s="12"/>
      <c r="ON66" s="12"/>
      <c r="OO66" s="12"/>
      <c r="OP66" s="12"/>
      <c r="OQ66" s="12"/>
      <c r="OR66" s="12"/>
      <c r="OS66" s="12"/>
      <c r="OT66" s="12"/>
      <c r="OU66" s="12"/>
      <c r="OV66" s="12"/>
      <c r="OW66" s="12"/>
      <c r="OX66" s="12"/>
      <c r="OY66" s="12"/>
      <c r="OZ66" s="12"/>
      <c r="PA66" s="12"/>
      <c r="PB66" s="12"/>
      <c r="PC66" s="12"/>
      <c r="PD66" s="12"/>
      <c r="PE66" s="12"/>
      <c r="PF66" s="12"/>
      <c r="PG66" s="12"/>
      <c r="PH66" s="12"/>
      <c r="PI66" s="12"/>
      <c r="PJ66" s="12"/>
      <c r="PK66" s="12"/>
      <c r="PL66" s="12"/>
      <c r="PM66" s="12"/>
      <c r="PN66" s="12"/>
      <c r="PO66" s="12"/>
      <c r="PP66" s="12"/>
      <c r="PQ66" s="12"/>
      <c r="PR66" s="12"/>
      <c r="PS66" s="12"/>
      <c r="PT66" s="12"/>
      <c r="PU66" s="12"/>
      <c r="PV66" s="12"/>
      <c r="PW66" s="12"/>
      <c r="PX66" s="12"/>
      <c r="PY66" s="12"/>
      <c r="PZ66" s="12"/>
      <c r="QA66" s="12"/>
      <c r="QB66" s="12"/>
      <c r="QC66" s="12"/>
      <c r="QD66" s="12"/>
      <c r="QE66" s="12"/>
      <c r="QF66" s="12"/>
      <c r="QG66" s="12"/>
      <c r="QH66" s="12"/>
      <c r="QI66" s="12"/>
      <c r="QJ66" s="12"/>
      <c r="QK66" s="12"/>
      <c r="QL66" s="12"/>
      <c r="QM66" s="12"/>
      <c r="QN66" s="12"/>
      <c r="QO66" s="12"/>
      <c r="QP66" s="12"/>
      <c r="QQ66" s="12"/>
      <c r="QR66" s="12"/>
      <c r="QS66" s="12"/>
      <c r="QT66" s="12"/>
      <c r="QU66" s="12"/>
      <c r="QV66" s="12"/>
      <c r="QW66" s="12"/>
      <c r="QX66" s="12"/>
      <c r="QY66" s="12"/>
      <c r="QZ66" s="12"/>
      <c r="RA66" s="12"/>
      <c r="RB66" s="12"/>
      <c r="RC66" s="12"/>
      <c r="RD66" s="12"/>
      <c r="RE66" s="12"/>
      <c r="RF66" s="12"/>
      <c r="RG66" s="12"/>
      <c r="RH66" s="12"/>
      <c r="RI66" s="12"/>
      <c r="RJ66" s="12"/>
      <c r="RK66" s="12"/>
      <c r="RL66" s="12"/>
      <c r="RM66" s="12"/>
      <c r="RN66" s="12"/>
      <c r="RO66" s="12"/>
      <c r="RP66" s="12"/>
      <c r="RQ66" s="12"/>
      <c r="RR66" s="12"/>
      <c r="RS66" s="12"/>
      <c r="RT66" s="12"/>
      <c r="RU66" s="12"/>
      <c r="RV66" s="12"/>
      <c r="RW66" s="12"/>
      <c r="RX66" s="12"/>
      <c r="RY66" s="12"/>
      <c r="RZ66" s="12"/>
      <c r="SA66" s="12"/>
      <c r="SB66" s="12"/>
      <c r="SC66" s="12"/>
      <c r="SD66" s="12"/>
      <c r="SE66" s="12"/>
      <c r="SF66" s="12"/>
      <c r="SG66" s="12"/>
      <c r="SH66" s="12"/>
      <c r="SI66" s="12"/>
      <c r="SJ66" s="12"/>
      <c r="SK66" s="12"/>
      <c r="SL66" s="12"/>
      <c r="SM66" s="12"/>
      <c r="SN66" s="12"/>
      <c r="SO66" s="12"/>
      <c r="SP66" s="12"/>
      <c r="SQ66" s="12"/>
      <c r="SR66" s="12"/>
      <c r="SS66" s="12"/>
      <c r="ST66" s="12"/>
      <c r="SU66" s="12"/>
      <c r="SV66" s="12"/>
      <c r="SW66" s="12"/>
      <c r="SX66" s="12"/>
      <c r="SY66" s="12"/>
      <c r="SZ66" s="12"/>
      <c r="TA66" s="12"/>
      <c r="TB66" s="12"/>
      <c r="TC66" s="12"/>
      <c r="TD66" s="12"/>
      <c r="TE66" s="12"/>
      <c r="TF66" s="12"/>
      <c r="TG66" s="12"/>
      <c r="TH66" s="12"/>
      <c r="TI66" s="12"/>
      <c r="TJ66" s="12"/>
      <c r="TK66" s="12"/>
      <c r="TL66" s="12"/>
      <c r="TM66" s="12"/>
      <c r="TN66" s="12"/>
      <c r="TO66" s="12"/>
      <c r="TP66" s="12"/>
      <c r="TQ66" s="12"/>
      <c r="TR66" s="12"/>
      <c r="TS66" s="12"/>
      <c r="TT66" s="12"/>
      <c r="TU66" s="12"/>
      <c r="TV66" s="12"/>
      <c r="TW66" s="12"/>
      <c r="TX66" s="12"/>
      <c r="TY66" s="12"/>
      <c r="TZ66" s="12"/>
      <c r="UA66" s="12"/>
      <c r="UB66" s="12"/>
      <c r="UC66" s="12"/>
      <c r="UD66" s="12"/>
      <c r="UE66" s="12"/>
      <c r="UF66" s="12"/>
      <c r="UG66" s="12"/>
      <c r="UH66" s="12"/>
      <c r="UI66" s="12"/>
      <c r="UJ66" s="12"/>
      <c r="UK66" s="12"/>
      <c r="UL66" s="12"/>
      <c r="UM66" s="12"/>
      <c r="UN66" s="12"/>
      <c r="UO66" s="12"/>
      <c r="UP66" s="12"/>
      <c r="UQ66" s="12"/>
      <c r="UR66" s="12"/>
      <c r="US66" s="12"/>
      <c r="UT66" s="12"/>
      <c r="UU66" s="12"/>
      <c r="UV66" s="12"/>
      <c r="UW66" s="12"/>
      <c r="UX66" s="12"/>
      <c r="UY66" s="12"/>
      <c r="UZ66" s="12"/>
      <c r="VA66" s="12"/>
      <c r="VB66" s="12"/>
      <c r="VC66" s="12"/>
      <c r="VD66" s="12"/>
      <c r="VE66" s="12"/>
      <c r="VF66" s="12"/>
      <c r="VG66" s="12"/>
      <c r="VH66" s="12"/>
      <c r="VI66" s="12"/>
      <c r="VJ66" s="12"/>
      <c r="VK66" s="12"/>
      <c r="VL66" s="12"/>
      <c r="VM66" s="12"/>
      <c r="VN66" s="12"/>
      <c r="VO66" s="12"/>
      <c r="VP66" s="12"/>
      <c r="VQ66" s="12"/>
      <c r="VR66" s="12"/>
      <c r="VS66" s="12"/>
      <c r="VT66" s="12"/>
      <c r="VU66" s="12"/>
      <c r="VV66" s="12"/>
      <c r="VW66" s="12"/>
      <c r="VX66" s="12"/>
      <c r="VY66" s="12"/>
      <c r="VZ66" s="12"/>
      <c r="WA66" s="12"/>
      <c r="WB66" s="12"/>
      <c r="WC66" s="12"/>
      <c r="WD66" s="12"/>
      <c r="WE66" s="12"/>
      <c r="WF66" s="12"/>
      <c r="WG66" s="12"/>
      <c r="WH66" s="12"/>
      <c r="WI66" s="12"/>
      <c r="WJ66" s="12"/>
      <c r="WK66" s="12"/>
      <c r="WL66" s="12"/>
      <c r="WM66" s="12"/>
      <c r="WN66" s="12"/>
      <c r="WO66" s="12"/>
      <c r="WP66" s="12"/>
      <c r="WQ66" s="12"/>
      <c r="WR66" s="12"/>
      <c r="WS66" s="12"/>
      <c r="WT66" s="12"/>
      <c r="WU66" s="12"/>
      <c r="WV66" s="12"/>
      <c r="WW66" s="12"/>
      <c r="WX66" s="12"/>
      <c r="WY66" s="12"/>
      <c r="WZ66" s="12"/>
      <c r="XA66" s="12"/>
      <c r="XB66" s="12"/>
      <c r="XC66" s="12"/>
      <c r="XD66" s="12"/>
      <c r="XE66" s="12"/>
      <c r="XF66" s="12"/>
      <c r="XG66" s="12"/>
      <c r="XH66" s="12"/>
      <c r="XI66" s="12"/>
      <c r="XJ66" s="12"/>
      <c r="XK66" s="12"/>
      <c r="XL66" s="12"/>
      <c r="XM66" s="12"/>
      <c r="XN66" s="12"/>
      <c r="XO66" s="12"/>
      <c r="XP66" s="12"/>
      <c r="XQ66" s="12"/>
      <c r="XR66" s="12"/>
      <c r="XS66" s="12"/>
      <c r="XT66" s="12"/>
      <c r="XU66" s="12"/>
      <c r="XV66" s="12"/>
      <c r="XW66" s="12"/>
      <c r="XX66" s="12"/>
      <c r="XY66" s="12"/>
      <c r="XZ66" s="12"/>
      <c r="YA66" s="12"/>
      <c r="YB66" s="12"/>
      <c r="YC66" s="12"/>
      <c r="YD66" s="12"/>
      <c r="YE66" s="12"/>
      <c r="YF66" s="12"/>
      <c r="YG66" s="12"/>
      <c r="YH66" s="12"/>
      <c r="YI66" s="12"/>
      <c r="YJ66" s="12"/>
      <c r="YK66" s="12"/>
      <c r="YL66" s="12"/>
      <c r="YM66" s="12"/>
      <c r="YN66" s="12"/>
      <c r="YO66" s="12"/>
      <c r="YP66" s="12"/>
      <c r="YQ66" s="12"/>
      <c r="YR66" s="12"/>
      <c r="YS66" s="12"/>
      <c r="YT66" s="12"/>
      <c r="YU66" s="12"/>
      <c r="YV66" s="12"/>
      <c r="YW66" s="12"/>
      <c r="YX66" s="12"/>
      <c r="YY66" s="12"/>
      <c r="YZ66" s="12"/>
      <c r="ZA66" s="12"/>
      <c r="ZB66" s="12"/>
      <c r="ZC66" s="12"/>
      <c r="ZD66" s="12"/>
      <c r="ZE66" s="12"/>
      <c r="ZF66" s="12"/>
      <c r="ZG66" s="12"/>
      <c r="ZH66" s="12"/>
      <c r="ZI66" s="12"/>
      <c r="ZJ66" s="12"/>
      <c r="ZK66" s="12"/>
      <c r="ZL66" s="12"/>
      <c r="ZM66" s="12"/>
      <c r="ZN66" s="12"/>
      <c r="ZO66" s="12"/>
      <c r="ZP66" s="12"/>
      <c r="ZQ66" s="12"/>
      <c r="ZR66" s="12"/>
      <c r="ZS66" s="12"/>
      <c r="ZT66" s="12"/>
      <c r="ZU66" s="12"/>
      <c r="ZV66" s="12"/>
      <c r="ZW66" s="12"/>
      <c r="ZX66" s="12"/>
      <c r="ZY66" s="12"/>
      <c r="ZZ66" s="12"/>
      <c r="AAA66" s="12"/>
      <c r="AAB66" s="12"/>
      <c r="AAC66" s="12"/>
      <c r="AAD66" s="12"/>
      <c r="AAE66" s="12"/>
      <c r="AAF66" s="12"/>
      <c r="AAG66" s="12"/>
      <c r="AAH66" s="12"/>
      <c r="AAI66" s="12"/>
      <c r="AAJ66" s="12"/>
      <c r="AAK66" s="12"/>
      <c r="AAL66" s="12"/>
      <c r="AAM66" s="12"/>
      <c r="AAN66" s="12"/>
      <c r="AAO66" s="12"/>
      <c r="AAP66" s="12"/>
      <c r="AAQ66" s="12"/>
      <c r="AAR66" s="12"/>
      <c r="AAS66" s="12"/>
      <c r="AAT66" s="12"/>
      <c r="AAU66" s="12"/>
      <c r="AAV66" s="12"/>
      <c r="AAW66" s="12"/>
      <c r="AAX66" s="12"/>
      <c r="AAY66" s="12"/>
      <c r="AAZ66" s="12"/>
      <c r="ABA66" s="12"/>
      <c r="ABB66" s="12"/>
      <c r="ABC66" s="12"/>
      <c r="ABD66" s="12"/>
      <c r="ABE66" s="12"/>
      <c r="ABF66" s="12"/>
      <c r="ABG66" s="12"/>
      <c r="ABH66" s="12"/>
      <c r="ABI66" s="12"/>
      <c r="ABJ66" s="12"/>
      <c r="ABK66" s="12"/>
      <c r="ABL66" s="12"/>
      <c r="ABM66" s="12"/>
      <c r="ABN66" s="12"/>
      <c r="ABO66" s="12"/>
      <c r="ABP66" s="12"/>
      <c r="ABQ66" s="12"/>
      <c r="ABR66" s="12"/>
      <c r="ABS66" s="12"/>
      <c r="ABT66" s="12"/>
      <c r="ABU66" s="12"/>
      <c r="ABV66" s="12"/>
      <c r="ABW66" s="12"/>
      <c r="ABX66" s="12"/>
      <c r="ABY66" s="12"/>
      <c r="ABZ66" s="12"/>
      <c r="ACA66" s="12"/>
      <c r="ACB66" s="12"/>
      <c r="ACC66" s="12"/>
      <c r="ACD66" s="12"/>
      <c r="ACE66" s="12"/>
      <c r="ACF66" s="12"/>
      <c r="ACG66" s="12"/>
      <c r="ACH66" s="12"/>
      <c r="ACI66" s="12"/>
      <c r="ACJ66" s="12"/>
      <c r="ACK66" s="12"/>
      <c r="ACL66" s="12"/>
      <c r="ACM66" s="12"/>
      <c r="ACN66" s="12"/>
      <c r="ACO66" s="12"/>
      <c r="ACP66" s="12"/>
      <c r="ACQ66" s="12"/>
      <c r="ACR66" s="12"/>
      <c r="ACS66" s="12"/>
      <c r="ACT66" s="12"/>
      <c r="ACU66" s="12"/>
      <c r="ACV66" s="12"/>
      <c r="ACW66" s="12"/>
      <c r="ACX66" s="12"/>
      <c r="ACY66" s="12"/>
      <c r="ACZ66" s="12"/>
      <c r="ADA66" s="12"/>
      <c r="ADB66" s="12"/>
      <c r="ADC66" s="12"/>
      <c r="ADD66" s="12"/>
      <c r="ADE66" s="12"/>
      <c r="ADF66" s="12"/>
      <c r="ADG66" s="12"/>
      <c r="ADH66" s="12"/>
      <c r="ADI66" s="12"/>
      <c r="ADJ66" s="12"/>
      <c r="ADK66" s="12"/>
      <c r="ADL66" s="12"/>
      <c r="ADM66" s="12"/>
      <c r="ADN66" s="12"/>
      <c r="ADO66" s="12"/>
      <c r="ADP66" s="12"/>
      <c r="ADQ66" s="12"/>
      <c r="ADR66" s="12"/>
      <c r="ADS66" s="12"/>
      <c r="ADT66" s="12"/>
      <c r="ADU66" s="12"/>
      <c r="ADV66" s="12"/>
      <c r="ADW66" s="12"/>
      <c r="ADX66" s="12"/>
      <c r="ADY66" s="12"/>
      <c r="ADZ66" s="12"/>
      <c r="AEA66" s="12"/>
      <c r="AEB66" s="12"/>
      <c r="AEC66" s="12"/>
      <c r="AED66" s="12"/>
      <c r="AEE66" s="12"/>
      <c r="AEF66" s="12"/>
      <c r="AEG66" s="12"/>
      <c r="AEH66" s="12"/>
      <c r="AEI66" s="12"/>
      <c r="AEJ66" s="12"/>
      <c r="AEK66" s="12"/>
      <c r="AEL66" s="12"/>
      <c r="AEM66" s="12"/>
      <c r="AEN66" s="12"/>
      <c r="AEO66" s="12"/>
      <c r="AEP66" s="12"/>
      <c r="AEQ66" s="12"/>
      <c r="AER66" s="12"/>
      <c r="AES66" s="12"/>
      <c r="AET66" s="12"/>
      <c r="AEU66" s="12"/>
      <c r="AEV66" s="12"/>
      <c r="AEW66" s="12"/>
      <c r="AEX66" s="12"/>
      <c r="AEY66" s="12"/>
      <c r="AEZ66" s="12"/>
      <c r="AFA66" s="12"/>
      <c r="AFB66" s="12"/>
      <c r="AFC66" s="12"/>
      <c r="AFD66" s="12"/>
      <c r="AFE66" s="12"/>
      <c r="AFF66" s="12"/>
      <c r="AFG66" s="12"/>
      <c r="AFH66" s="12"/>
      <c r="AFI66" s="12"/>
      <c r="AFJ66" s="12"/>
      <c r="AFK66" s="12"/>
      <c r="AFL66" s="12"/>
      <c r="AFM66" s="12"/>
      <c r="AFN66" s="12"/>
      <c r="AFO66" s="12"/>
      <c r="AFP66" s="12"/>
      <c r="AFQ66" s="12"/>
      <c r="AFR66" s="12"/>
      <c r="AFS66" s="12"/>
      <c r="AFT66" s="12"/>
      <c r="AFU66" s="12"/>
      <c r="AFV66" s="12"/>
      <c r="AFW66" s="12"/>
      <c r="AFX66" s="12"/>
      <c r="AFY66" s="12"/>
      <c r="AFZ66" s="12"/>
      <c r="AGA66" s="12"/>
      <c r="AGB66" s="12"/>
      <c r="AGC66" s="12"/>
      <c r="AGD66" s="12"/>
      <c r="AGE66" s="12"/>
      <c r="AGF66" s="12"/>
      <c r="AGG66" s="12"/>
      <c r="AGH66" s="12"/>
      <c r="AGI66" s="12"/>
      <c r="AGJ66" s="12"/>
      <c r="AGK66" s="12"/>
      <c r="AGL66" s="12"/>
      <c r="AGM66" s="12"/>
      <c r="AGN66" s="12"/>
      <c r="AGO66" s="12"/>
      <c r="AGP66" s="12"/>
      <c r="AGQ66" s="12"/>
      <c r="AGR66" s="12"/>
      <c r="AGS66" s="12"/>
      <c r="AGT66" s="12"/>
      <c r="AGU66" s="12"/>
      <c r="AGV66" s="12"/>
      <c r="AGW66" s="12"/>
      <c r="AGX66" s="12"/>
      <c r="AGY66" s="12"/>
      <c r="AGZ66" s="12"/>
      <c r="AHA66" s="12"/>
      <c r="AHB66" s="12"/>
      <c r="AHC66" s="12"/>
      <c r="AHD66" s="12"/>
      <c r="AHE66" s="12"/>
      <c r="AHF66" s="12"/>
      <c r="AHG66" s="12"/>
      <c r="AHH66" s="12"/>
      <c r="AHI66" s="12"/>
      <c r="AHJ66" s="12"/>
      <c r="AHK66" s="12"/>
      <c r="AHL66" s="12"/>
      <c r="AHM66" s="12"/>
      <c r="AHN66" s="12"/>
      <c r="AHO66" s="12"/>
      <c r="AHP66" s="12"/>
      <c r="AHQ66" s="12"/>
      <c r="AHR66" s="12"/>
      <c r="AHS66" s="12"/>
      <c r="AHT66" s="12"/>
      <c r="AHU66" s="12"/>
      <c r="AHV66" s="12"/>
      <c r="AHW66" s="12"/>
      <c r="AHX66" s="12"/>
      <c r="AHY66" s="12"/>
      <c r="AHZ66" s="12"/>
      <c r="AIA66" s="12"/>
      <c r="AIB66" s="12"/>
      <c r="AIC66" s="12"/>
      <c r="AID66" s="12"/>
      <c r="AIE66" s="12"/>
      <c r="AIF66" s="12"/>
      <c r="AIG66" s="12"/>
      <c r="AIH66" s="12"/>
      <c r="AII66" s="12"/>
      <c r="AIJ66" s="12"/>
      <c r="AIK66" s="12"/>
      <c r="AIL66" s="12"/>
      <c r="AIM66" s="12"/>
      <c r="AIN66" s="12"/>
      <c r="AIO66" s="12"/>
      <c r="AIP66" s="12"/>
      <c r="AIQ66" s="12"/>
      <c r="AIR66" s="12"/>
      <c r="AIS66" s="12"/>
      <c r="AIT66" s="12"/>
      <c r="AIU66" s="12"/>
      <c r="AIV66" s="12"/>
      <c r="AIW66" s="12"/>
      <c r="AIX66" s="12"/>
      <c r="AIY66" s="12"/>
      <c r="AIZ66" s="12"/>
      <c r="AJA66" s="12"/>
      <c r="AJB66" s="12"/>
      <c r="AJC66" s="12"/>
      <c r="AJD66" s="12"/>
      <c r="AJE66" s="12"/>
      <c r="AJF66" s="12"/>
      <c r="AJG66" s="12"/>
      <c r="AJH66" s="12"/>
      <c r="AJI66" s="12"/>
      <c r="AJJ66" s="12"/>
      <c r="AJK66" s="12"/>
      <c r="AJL66" s="12"/>
      <c r="AJM66" s="12"/>
      <c r="AJN66" s="12"/>
      <c r="AJO66" s="12"/>
      <c r="AJP66" s="12"/>
      <c r="AJQ66" s="12"/>
      <c r="AJR66" s="12"/>
      <c r="AJS66" s="12"/>
      <c r="AJT66" s="12"/>
      <c r="AJU66" s="12"/>
      <c r="AJV66" s="12"/>
      <c r="AJW66" s="12"/>
      <c r="AJX66" s="12"/>
      <c r="AJY66" s="12"/>
      <c r="AJZ66" s="12"/>
      <c r="AKA66" s="12"/>
      <c r="AKB66" s="12"/>
      <c r="AKC66" s="12"/>
      <c r="AKD66" s="12"/>
      <c r="AKE66" s="12"/>
      <c r="AKF66" s="12"/>
      <c r="AKG66" s="12"/>
      <c r="AKH66" s="12"/>
      <c r="AKI66" s="12"/>
      <c r="AKJ66" s="12"/>
      <c r="AKK66" s="12"/>
      <c r="AKL66" s="12"/>
      <c r="AKM66" s="12"/>
      <c r="AKN66" s="12"/>
      <c r="AKO66" s="12"/>
      <c r="AKP66" s="12"/>
      <c r="AKQ66" s="12"/>
      <c r="AKR66" s="12"/>
      <c r="AKS66" s="12"/>
      <c r="AKT66" s="12"/>
      <c r="AKU66" s="12"/>
      <c r="AKV66" s="12"/>
      <c r="AKW66" s="12"/>
      <c r="AKX66" s="12"/>
      <c r="AKY66" s="12"/>
      <c r="AKZ66" s="12"/>
      <c r="ALA66" s="12"/>
      <c r="ALB66" s="12"/>
      <c r="ALC66" s="12"/>
      <c r="ALD66" s="12"/>
      <c r="ALE66" s="12"/>
      <c r="ALF66" s="12"/>
      <c r="ALG66" s="12"/>
      <c r="ALH66" s="12"/>
      <c r="ALI66" s="12"/>
      <c r="ALJ66" s="12"/>
      <c r="ALK66" s="12"/>
      <c r="ALL66" s="12"/>
      <c r="ALM66" s="12"/>
      <c r="ALN66" s="12"/>
      <c r="ALO66" s="12"/>
      <c r="ALP66" s="12"/>
      <c r="ALQ66" s="12"/>
      <c r="ALR66" s="12"/>
      <c r="ALS66" s="12"/>
      <c r="ALT66" s="12"/>
      <c r="ALU66" s="12"/>
      <c r="ALV66" s="12"/>
      <c r="ALW66" s="12"/>
      <c r="ALX66" s="12"/>
      <c r="ALY66" s="12"/>
      <c r="ALZ66" s="12"/>
      <c r="AMA66" s="12"/>
      <c r="AMB66" s="12"/>
      <c r="AMC66" s="12"/>
    </row>
    <row r="67" spans="1:1017" x14ac:dyDescent="0.3">
      <c r="A67" s="76">
        <v>5805</v>
      </c>
      <c r="B67" s="65" t="s">
        <v>146</v>
      </c>
      <c r="C67" s="151"/>
      <c r="D67" s="156">
        <v>0</v>
      </c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  <c r="CG67" s="12"/>
      <c r="CH67" s="12"/>
      <c r="CI67" s="12"/>
      <c r="CJ67" s="12"/>
      <c r="CK67" s="12"/>
      <c r="CL67" s="12"/>
      <c r="CM67" s="12"/>
      <c r="CN67" s="12"/>
      <c r="CO67" s="12"/>
      <c r="CP67" s="12"/>
      <c r="CQ67" s="12"/>
      <c r="CR67" s="12"/>
      <c r="CS67" s="12"/>
      <c r="CT67" s="12"/>
      <c r="CU67" s="12"/>
      <c r="CV67" s="12"/>
      <c r="CW67" s="12"/>
      <c r="CX67" s="12"/>
      <c r="CY67" s="12"/>
      <c r="CZ67" s="12"/>
      <c r="DA67" s="12"/>
      <c r="DB67" s="12"/>
      <c r="DC67" s="12"/>
      <c r="DD67" s="12"/>
      <c r="DE67" s="12"/>
      <c r="DF67" s="12"/>
      <c r="DG67" s="12"/>
      <c r="DH67" s="12"/>
      <c r="DI67" s="12"/>
      <c r="DJ67" s="12"/>
      <c r="DK67" s="12"/>
      <c r="DL67" s="12"/>
      <c r="DM67" s="12"/>
      <c r="DN67" s="12"/>
      <c r="DO67" s="12"/>
      <c r="DP67" s="12"/>
      <c r="DQ67" s="12"/>
      <c r="DR67" s="12"/>
      <c r="DS67" s="12"/>
      <c r="DT67" s="12"/>
      <c r="DU67" s="12"/>
      <c r="DV67" s="12"/>
      <c r="DW67" s="12"/>
      <c r="DX67" s="12"/>
      <c r="DY67" s="12"/>
      <c r="DZ67" s="12"/>
      <c r="EA67" s="12"/>
      <c r="EB67" s="12"/>
      <c r="EC67" s="12"/>
      <c r="ED67" s="12"/>
      <c r="EE67" s="12"/>
      <c r="EF67" s="12"/>
      <c r="EG67" s="12"/>
      <c r="EH67" s="12"/>
      <c r="EI67" s="12"/>
      <c r="EJ67" s="12"/>
      <c r="EK67" s="12"/>
      <c r="EL67" s="12"/>
      <c r="EM67" s="12"/>
      <c r="EN67" s="12"/>
      <c r="EO67" s="12"/>
      <c r="EP67" s="12"/>
      <c r="EQ67" s="12"/>
      <c r="ER67" s="12"/>
      <c r="ES67" s="12"/>
      <c r="ET67" s="12"/>
      <c r="EU67" s="12"/>
      <c r="EV67" s="12"/>
      <c r="EW67" s="12"/>
      <c r="EX67" s="12"/>
      <c r="EY67" s="12"/>
      <c r="EZ67" s="12"/>
      <c r="FA67" s="12"/>
      <c r="FB67" s="12"/>
      <c r="FC67" s="12"/>
      <c r="FD67" s="12"/>
      <c r="FE67" s="12"/>
      <c r="FF67" s="12"/>
      <c r="FG67" s="12"/>
      <c r="FH67" s="12"/>
      <c r="FI67" s="12"/>
      <c r="FJ67" s="12"/>
      <c r="FK67" s="12"/>
      <c r="FL67" s="12"/>
      <c r="FM67" s="12"/>
      <c r="FN67" s="12"/>
      <c r="FO67" s="12"/>
      <c r="FP67" s="12"/>
      <c r="FQ67" s="12"/>
      <c r="FR67" s="12"/>
      <c r="FS67" s="12"/>
      <c r="FT67" s="12"/>
      <c r="FU67" s="12"/>
      <c r="FV67" s="12"/>
      <c r="FW67" s="12"/>
      <c r="FX67" s="12"/>
      <c r="FY67" s="12"/>
      <c r="FZ67" s="12"/>
      <c r="GA67" s="12"/>
      <c r="GB67" s="12"/>
      <c r="GC67" s="12"/>
      <c r="GD67" s="12"/>
      <c r="GE67" s="12"/>
      <c r="GF67" s="12"/>
      <c r="GG67" s="12"/>
      <c r="GH67" s="12"/>
      <c r="GI67" s="12"/>
      <c r="GJ67" s="12"/>
      <c r="GK67" s="12"/>
      <c r="GL67" s="12"/>
      <c r="GM67" s="12"/>
      <c r="GN67" s="12"/>
      <c r="GO67" s="12"/>
      <c r="GP67" s="12"/>
      <c r="GQ67" s="12"/>
      <c r="GR67" s="12"/>
      <c r="GS67" s="12"/>
      <c r="GT67" s="12"/>
      <c r="GU67" s="12"/>
      <c r="GV67" s="12"/>
      <c r="GW67" s="12"/>
      <c r="GX67" s="12"/>
      <c r="GY67" s="12"/>
      <c r="GZ67" s="12"/>
      <c r="HA67" s="12"/>
      <c r="HB67" s="12"/>
      <c r="HC67" s="12"/>
      <c r="HD67" s="12"/>
      <c r="HE67" s="12"/>
      <c r="HF67" s="12"/>
      <c r="HG67" s="12"/>
      <c r="HH67" s="12"/>
      <c r="HI67" s="12"/>
      <c r="HJ67" s="12"/>
      <c r="HK67" s="12"/>
      <c r="HL67" s="12"/>
      <c r="HM67" s="12"/>
      <c r="HN67" s="12"/>
      <c r="HO67" s="12"/>
      <c r="HP67" s="12"/>
      <c r="HQ67" s="12"/>
      <c r="HR67" s="12"/>
      <c r="HS67" s="12"/>
      <c r="HT67" s="12"/>
      <c r="HU67" s="12"/>
      <c r="HV67" s="12"/>
      <c r="HW67" s="12"/>
      <c r="HX67" s="12"/>
      <c r="HY67" s="12"/>
      <c r="HZ67" s="12"/>
      <c r="IA67" s="12"/>
      <c r="IB67" s="12"/>
      <c r="IC67" s="12"/>
      <c r="ID67" s="12"/>
      <c r="IE67" s="12"/>
      <c r="IF67" s="12"/>
      <c r="IG67" s="12"/>
      <c r="IH67" s="12"/>
      <c r="II67" s="12"/>
      <c r="IJ67" s="12"/>
      <c r="IK67" s="12"/>
      <c r="IL67" s="12"/>
      <c r="IM67" s="12"/>
      <c r="IN67" s="12"/>
      <c r="IO67" s="12"/>
      <c r="IP67" s="12"/>
      <c r="IQ67" s="12"/>
      <c r="IR67" s="12"/>
      <c r="IS67" s="12"/>
      <c r="IT67" s="12"/>
      <c r="IU67" s="12"/>
      <c r="IV67" s="12"/>
      <c r="IW67" s="12"/>
      <c r="IX67" s="12"/>
      <c r="IY67" s="12"/>
      <c r="IZ67" s="12"/>
      <c r="JA67" s="12"/>
      <c r="JB67" s="12"/>
      <c r="JC67" s="12"/>
      <c r="JD67" s="12"/>
      <c r="JE67" s="12"/>
      <c r="JF67" s="12"/>
      <c r="JG67" s="12"/>
      <c r="JH67" s="12"/>
      <c r="JI67" s="12"/>
      <c r="JJ67" s="12"/>
      <c r="JK67" s="12"/>
      <c r="JL67" s="12"/>
      <c r="JM67" s="12"/>
      <c r="JN67" s="12"/>
      <c r="JO67" s="12"/>
      <c r="JP67" s="12"/>
      <c r="JQ67" s="12"/>
      <c r="JR67" s="12"/>
      <c r="JS67" s="12"/>
      <c r="JT67" s="12"/>
      <c r="JU67" s="12"/>
      <c r="JV67" s="12"/>
      <c r="JW67" s="12"/>
      <c r="JX67" s="12"/>
      <c r="JY67" s="12"/>
      <c r="JZ67" s="12"/>
      <c r="KA67" s="12"/>
      <c r="KB67" s="12"/>
      <c r="KC67" s="12"/>
      <c r="KD67" s="12"/>
      <c r="KE67" s="12"/>
      <c r="KF67" s="12"/>
      <c r="KG67" s="12"/>
      <c r="KH67" s="12"/>
      <c r="KI67" s="12"/>
      <c r="KJ67" s="12"/>
      <c r="KK67" s="12"/>
      <c r="KL67" s="12"/>
      <c r="KM67" s="12"/>
      <c r="KN67" s="12"/>
      <c r="KO67" s="12"/>
      <c r="KP67" s="12"/>
      <c r="KQ67" s="12"/>
      <c r="KR67" s="12"/>
      <c r="KS67" s="12"/>
      <c r="KT67" s="12"/>
      <c r="KU67" s="12"/>
      <c r="KV67" s="12"/>
      <c r="KW67" s="12"/>
      <c r="KX67" s="12"/>
      <c r="KY67" s="12"/>
      <c r="KZ67" s="12"/>
      <c r="LA67" s="12"/>
      <c r="LB67" s="12"/>
      <c r="LC67" s="12"/>
      <c r="LD67" s="12"/>
      <c r="LE67" s="12"/>
      <c r="LF67" s="12"/>
      <c r="LG67" s="12"/>
      <c r="LH67" s="12"/>
      <c r="LI67" s="12"/>
      <c r="LJ67" s="12"/>
      <c r="LK67" s="12"/>
      <c r="LL67" s="12"/>
      <c r="LM67" s="12"/>
      <c r="LN67" s="12"/>
      <c r="LO67" s="12"/>
      <c r="LP67" s="12"/>
      <c r="LQ67" s="12"/>
      <c r="LR67" s="12"/>
      <c r="LS67" s="12"/>
      <c r="LT67" s="12"/>
      <c r="LU67" s="12"/>
      <c r="LV67" s="12"/>
      <c r="LW67" s="12"/>
      <c r="LX67" s="12"/>
      <c r="LY67" s="12"/>
      <c r="LZ67" s="12"/>
      <c r="MA67" s="12"/>
      <c r="MB67" s="12"/>
      <c r="MC67" s="12"/>
      <c r="MD67" s="12"/>
      <c r="ME67" s="12"/>
      <c r="MF67" s="12"/>
      <c r="MG67" s="12"/>
      <c r="MH67" s="12"/>
      <c r="MI67" s="12"/>
      <c r="MJ67" s="12"/>
      <c r="MK67" s="12"/>
      <c r="ML67" s="12"/>
      <c r="MM67" s="12"/>
      <c r="MN67" s="12"/>
      <c r="MO67" s="12"/>
      <c r="MP67" s="12"/>
      <c r="MQ67" s="12"/>
      <c r="MR67" s="12"/>
      <c r="MS67" s="12"/>
      <c r="MT67" s="12"/>
      <c r="MU67" s="12"/>
      <c r="MV67" s="12"/>
      <c r="MW67" s="12"/>
      <c r="MX67" s="12"/>
      <c r="MY67" s="12"/>
      <c r="MZ67" s="12"/>
      <c r="NA67" s="12"/>
      <c r="NB67" s="12"/>
      <c r="NC67" s="12"/>
      <c r="ND67" s="12"/>
      <c r="NE67" s="12"/>
      <c r="NF67" s="12"/>
      <c r="NG67" s="12"/>
      <c r="NH67" s="12"/>
      <c r="NI67" s="12"/>
      <c r="NJ67" s="12"/>
      <c r="NK67" s="12"/>
      <c r="NL67" s="12"/>
      <c r="NM67" s="12"/>
      <c r="NN67" s="12"/>
      <c r="NO67" s="12"/>
      <c r="NP67" s="12"/>
      <c r="NQ67" s="12"/>
      <c r="NR67" s="12"/>
      <c r="NS67" s="12"/>
      <c r="NT67" s="12"/>
      <c r="NU67" s="12"/>
      <c r="NV67" s="12"/>
      <c r="NW67" s="12"/>
      <c r="NX67" s="12"/>
      <c r="NY67" s="12"/>
      <c r="NZ67" s="12"/>
      <c r="OA67" s="12"/>
      <c r="OB67" s="12"/>
      <c r="OC67" s="12"/>
      <c r="OD67" s="12"/>
      <c r="OE67" s="12"/>
      <c r="OF67" s="12"/>
      <c r="OG67" s="12"/>
      <c r="OH67" s="12"/>
      <c r="OI67" s="12"/>
      <c r="OJ67" s="12"/>
      <c r="OK67" s="12"/>
      <c r="OL67" s="12"/>
      <c r="OM67" s="12"/>
      <c r="ON67" s="12"/>
      <c r="OO67" s="12"/>
      <c r="OP67" s="12"/>
      <c r="OQ67" s="12"/>
      <c r="OR67" s="12"/>
      <c r="OS67" s="12"/>
      <c r="OT67" s="12"/>
      <c r="OU67" s="12"/>
      <c r="OV67" s="12"/>
      <c r="OW67" s="12"/>
      <c r="OX67" s="12"/>
      <c r="OY67" s="12"/>
      <c r="OZ67" s="12"/>
      <c r="PA67" s="12"/>
      <c r="PB67" s="12"/>
      <c r="PC67" s="12"/>
      <c r="PD67" s="12"/>
      <c r="PE67" s="12"/>
      <c r="PF67" s="12"/>
      <c r="PG67" s="12"/>
      <c r="PH67" s="12"/>
      <c r="PI67" s="12"/>
      <c r="PJ67" s="12"/>
      <c r="PK67" s="12"/>
      <c r="PL67" s="12"/>
      <c r="PM67" s="12"/>
      <c r="PN67" s="12"/>
      <c r="PO67" s="12"/>
      <c r="PP67" s="12"/>
      <c r="PQ67" s="12"/>
      <c r="PR67" s="12"/>
      <c r="PS67" s="12"/>
      <c r="PT67" s="12"/>
      <c r="PU67" s="12"/>
      <c r="PV67" s="12"/>
      <c r="PW67" s="12"/>
      <c r="PX67" s="12"/>
      <c r="PY67" s="12"/>
      <c r="PZ67" s="12"/>
      <c r="QA67" s="12"/>
      <c r="QB67" s="12"/>
      <c r="QC67" s="12"/>
      <c r="QD67" s="12"/>
      <c r="QE67" s="12"/>
      <c r="QF67" s="12"/>
      <c r="QG67" s="12"/>
      <c r="QH67" s="12"/>
      <c r="QI67" s="12"/>
      <c r="QJ67" s="12"/>
      <c r="QK67" s="12"/>
      <c r="QL67" s="12"/>
      <c r="QM67" s="12"/>
      <c r="QN67" s="12"/>
      <c r="QO67" s="12"/>
      <c r="QP67" s="12"/>
      <c r="QQ67" s="12"/>
      <c r="QR67" s="12"/>
      <c r="QS67" s="12"/>
      <c r="QT67" s="12"/>
      <c r="QU67" s="12"/>
      <c r="QV67" s="12"/>
      <c r="QW67" s="12"/>
      <c r="QX67" s="12"/>
      <c r="QY67" s="12"/>
      <c r="QZ67" s="12"/>
      <c r="RA67" s="12"/>
      <c r="RB67" s="12"/>
      <c r="RC67" s="12"/>
      <c r="RD67" s="12"/>
      <c r="RE67" s="12"/>
      <c r="RF67" s="12"/>
      <c r="RG67" s="12"/>
      <c r="RH67" s="12"/>
      <c r="RI67" s="12"/>
      <c r="RJ67" s="12"/>
      <c r="RK67" s="12"/>
      <c r="RL67" s="12"/>
      <c r="RM67" s="12"/>
      <c r="RN67" s="12"/>
      <c r="RO67" s="12"/>
      <c r="RP67" s="12"/>
      <c r="RQ67" s="12"/>
      <c r="RR67" s="12"/>
      <c r="RS67" s="12"/>
      <c r="RT67" s="12"/>
      <c r="RU67" s="12"/>
      <c r="RV67" s="12"/>
      <c r="RW67" s="12"/>
      <c r="RX67" s="12"/>
      <c r="RY67" s="12"/>
      <c r="RZ67" s="12"/>
      <c r="SA67" s="12"/>
      <c r="SB67" s="12"/>
      <c r="SC67" s="12"/>
      <c r="SD67" s="12"/>
      <c r="SE67" s="12"/>
      <c r="SF67" s="12"/>
      <c r="SG67" s="12"/>
      <c r="SH67" s="12"/>
      <c r="SI67" s="12"/>
      <c r="SJ67" s="12"/>
      <c r="SK67" s="12"/>
      <c r="SL67" s="12"/>
      <c r="SM67" s="12"/>
      <c r="SN67" s="12"/>
      <c r="SO67" s="12"/>
      <c r="SP67" s="12"/>
      <c r="SQ67" s="12"/>
      <c r="SR67" s="12"/>
      <c r="SS67" s="12"/>
      <c r="ST67" s="12"/>
      <c r="SU67" s="12"/>
      <c r="SV67" s="12"/>
      <c r="SW67" s="12"/>
      <c r="SX67" s="12"/>
      <c r="SY67" s="12"/>
      <c r="SZ67" s="12"/>
      <c r="TA67" s="12"/>
      <c r="TB67" s="12"/>
      <c r="TC67" s="12"/>
      <c r="TD67" s="12"/>
      <c r="TE67" s="12"/>
      <c r="TF67" s="12"/>
      <c r="TG67" s="12"/>
      <c r="TH67" s="12"/>
      <c r="TI67" s="12"/>
      <c r="TJ67" s="12"/>
      <c r="TK67" s="12"/>
      <c r="TL67" s="12"/>
      <c r="TM67" s="12"/>
      <c r="TN67" s="12"/>
      <c r="TO67" s="12"/>
      <c r="TP67" s="12"/>
      <c r="TQ67" s="12"/>
      <c r="TR67" s="12"/>
      <c r="TS67" s="12"/>
      <c r="TT67" s="12"/>
      <c r="TU67" s="12"/>
      <c r="TV67" s="12"/>
      <c r="TW67" s="12"/>
      <c r="TX67" s="12"/>
      <c r="TY67" s="12"/>
      <c r="TZ67" s="12"/>
      <c r="UA67" s="12"/>
      <c r="UB67" s="12"/>
      <c r="UC67" s="12"/>
      <c r="UD67" s="12"/>
      <c r="UE67" s="12"/>
      <c r="UF67" s="12"/>
      <c r="UG67" s="12"/>
      <c r="UH67" s="12"/>
      <c r="UI67" s="12"/>
      <c r="UJ67" s="12"/>
      <c r="UK67" s="12"/>
      <c r="UL67" s="12"/>
      <c r="UM67" s="12"/>
      <c r="UN67" s="12"/>
      <c r="UO67" s="12"/>
      <c r="UP67" s="12"/>
      <c r="UQ67" s="12"/>
      <c r="UR67" s="12"/>
      <c r="US67" s="12"/>
      <c r="UT67" s="12"/>
      <c r="UU67" s="12"/>
      <c r="UV67" s="12"/>
      <c r="UW67" s="12"/>
      <c r="UX67" s="12"/>
      <c r="UY67" s="12"/>
      <c r="UZ67" s="12"/>
      <c r="VA67" s="12"/>
      <c r="VB67" s="12"/>
      <c r="VC67" s="12"/>
      <c r="VD67" s="12"/>
      <c r="VE67" s="12"/>
      <c r="VF67" s="12"/>
      <c r="VG67" s="12"/>
      <c r="VH67" s="12"/>
      <c r="VI67" s="12"/>
      <c r="VJ67" s="12"/>
      <c r="VK67" s="12"/>
      <c r="VL67" s="12"/>
      <c r="VM67" s="12"/>
      <c r="VN67" s="12"/>
      <c r="VO67" s="12"/>
      <c r="VP67" s="12"/>
      <c r="VQ67" s="12"/>
      <c r="VR67" s="12"/>
      <c r="VS67" s="12"/>
      <c r="VT67" s="12"/>
      <c r="VU67" s="12"/>
      <c r="VV67" s="12"/>
      <c r="VW67" s="12"/>
      <c r="VX67" s="12"/>
      <c r="VY67" s="12"/>
      <c r="VZ67" s="12"/>
      <c r="WA67" s="12"/>
      <c r="WB67" s="12"/>
      <c r="WC67" s="12"/>
      <c r="WD67" s="12"/>
      <c r="WE67" s="12"/>
      <c r="WF67" s="12"/>
      <c r="WG67" s="12"/>
      <c r="WH67" s="12"/>
      <c r="WI67" s="12"/>
      <c r="WJ67" s="12"/>
      <c r="WK67" s="12"/>
      <c r="WL67" s="12"/>
      <c r="WM67" s="12"/>
      <c r="WN67" s="12"/>
      <c r="WO67" s="12"/>
      <c r="WP67" s="12"/>
      <c r="WQ67" s="12"/>
      <c r="WR67" s="12"/>
      <c r="WS67" s="12"/>
      <c r="WT67" s="12"/>
      <c r="WU67" s="12"/>
      <c r="WV67" s="12"/>
      <c r="WW67" s="12"/>
      <c r="WX67" s="12"/>
      <c r="WY67" s="12"/>
      <c r="WZ67" s="12"/>
      <c r="XA67" s="12"/>
      <c r="XB67" s="12"/>
      <c r="XC67" s="12"/>
      <c r="XD67" s="12"/>
      <c r="XE67" s="12"/>
      <c r="XF67" s="12"/>
      <c r="XG67" s="12"/>
      <c r="XH67" s="12"/>
      <c r="XI67" s="12"/>
      <c r="XJ67" s="12"/>
      <c r="XK67" s="12"/>
      <c r="XL67" s="12"/>
      <c r="XM67" s="12"/>
      <c r="XN67" s="12"/>
      <c r="XO67" s="12"/>
      <c r="XP67" s="12"/>
      <c r="XQ67" s="12"/>
      <c r="XR67" s="12"/>
      <c r="XS67" s="12"/>
      <c r="XT67" s="12"/>
      <c r="XU67" s="12"/>
      <c r="XV67" s="12"/>
      <c r="XW67" s="12"/>
      <c r="XX67" s="12"/>
      <c r="XY67" s="12"/>
      <c r="XZ67" s="12"/>
      <c r="YA67" s="12"/>
      <c r="YB67" s="12"/>
      <c r="YC67" s="12"/>
      <c r="YD67" s="12"/>
      <c r="YE67" s="12"/>
      <c r="YF67" s="12"/>
      <c r="YG67" s="12"/>
      <c r="YH67" s="12"/>
      <c r="YI67" s="12"/>
      <c r="YJ67" s="12"/>
      <c r="YK67" s="12"/>
      <c r="YL67" s="12"/>
      <c r="YM67" s="12"/>
      <c r="YN67" s="12"/>
      <c r="YO67" s="12"/>
      <c r="YP67" s="12"/>
      <c r="YQ67" s="12"/>
      <c r="YR67" s="12"/>
      <c r="YS67" s="12"/>
      <c r="YT67" s="12"/>
      <c r="YU67" s="12"/>
      <c r="YV67" s="12"/>
      <c r="YW67" s="12"/>
      <c r="YX67" s="12"/>
      <c r="YY67" s="12"/>
      <c r="YZ67" s="12"/>
      <c r="ZA67" s="12"/>
      <c r="ZB67" s="12"/>
      <c r="ZC67" s="12"/>
      <c r="ZD67" s="12"/>
      <c r="ZE67" s="12"/>
      <c r="ZF67" s="12"/>
      <c r="ZG67" s="12"/>
      <c r="ZH67" s="12"/>
      <c r="ZI67" s="12"/>
      <c r="ZJ67" s="12"/>
      <c r="ZK67" s="12"/>
      <c r="ZL67" s="12"/>
      <c r="ZM67" s="12"/>
      <c r="ZN67" s="12"/>
      <c r="ZO67" s="12"/>
      <c r="ZP67" s="12"/>
      <c r="ZQ67" s="12"/>
      <c r="ZR67" s="12"/>
      <c r="ZS67" s="12"/>
      <c r="ZT67" s="12"/>
      <c r="ZU67" s="12"/>
      <c r="ZV67" s="12"/>
      <c r="ZW67" s="12"/>
      <c r="ZX67" s="12"/>
      <c r="ZY67" s="12"/>
      <c r="ZZ67" s="12"/>
      <c r="AAA67" s="12"/>
      <c r="AAB67" s="12"/>
      <c r="AAC67" s="12"/>
      <c r="AAD67" s="12"/>
      <c r="AAE67" s="12"/>
      <c r="AAF67" s="12"/>
      <c r="AAG67" s="12"/>
      <c r="AAH67" s="12"/>
      <c r="AAI67" s="12"/>
      <c r="AAJ67" s="12"/>
      <c r="AAK67" s="12"/>
      <c r="AAL67" s="12"/>
      <c r="AAM67" s="12"/>
      <c r="AAN67" s="12"/>
      <c r="AAO67" s="12"/>
      <c r="AAP67" s="12"/>
      <c r="AAQ67" s="12"/>
      <c r="AAR67" s="12"/>
      <c r="AAS67" s="12"/>
      <c r="AAT67" s="12"/>
      <c r="AAU67" s="12"/>
      <c r="AAV67" s="12"/>
      <c r="AAW67" s="12"/>
      <c r="AAX67" s="12"/>
      <c r="AAY67" s="12"/>
      <c r="AAZ67" s="12"/>
      <c r="ABA67" s="12"/>
      <c r="ABB67" s="12"/>
      <c r="ABC67" s="12"/>
      <c r="ABD67" s="12"/>
      <c r="ABE67" s="12"/>
      <c r="ABF67" s="12"/>
      <c r="ABG67" s="12"/>
      <c r="ABH67" s="12"/>
      <c r="ABI67" s="12"/>
      <c r="ABJ67" s="12"/>
      <c r="ABK67" s="12"/>
      <c r="ABL67" s="12"/>
      <c r="ABM67" s="12"/>
      <c r="ABN67" s="12"/>
      <c r="ABO67" s="12"/>
      <c r="ABP67" s="12"/>
      <c r="ABQ67" s="12"/>
      <c r="ABR67" s="12"/>
      <c r="ABS67" s="12"/>
      <c r="ABT67" s="12"/>
      <c r="ABU67" s="12"/>
      <c r="ABV67" s="12"/>
      <c r="ABW67" s="12"/>
      <c r="ABX67" s="12"/>
      <c r="ABY67" s="12"/>
      <c r="ABZ67" s="12"/>
      <c r="ACA67" s="12"/>
      <c r="ACB67" s="12"/>
      <c r="ACC67" s="12"/>
      <c r="ACD67" s="12"/>
      <c r="ACE67" s="12"/>
      <c r="ACF67" s="12"/>
      <c r="ACG67" s="12"/>
      <c r="ACH67" s="12"/>
      <c r="ACI67" s="12"/>
      <c r="ACJ67" s="12"/>
      <c r="ACK67" s="12"/>
      <c r="ACL67" s="12"/>
      <c r="ACM67" s="12"/>
      <c r="ACN67" s="12"/>
      <c r="ACO67" s="12"/>
      <c r="ACP67" s="12"/>
      <c r="ACQ67" s="12"/>
      <c r="ACR67" s="12"/>
      <c r="ACS67" s="12"/>
      <c r="ACT67" s="12"/>
      <c r="ACU67" s="12"/>
      <c r="ACV67" s="12"/>
      <c r="ACW67" s="12"/>
      <c r="ACX67" s="12"/>
      <c r="ACY67" s="12"/>
      <c r="ACZ67" s="12"/>
      <c r="ADA67" s="12"/>
      <c r="ADB67" s="12"/>
      <c r="ADC67" s="12"/>
      <c r="ADD67" s="12"/>
      <c r="ADE67" s="12"/>
      <c r="ADF67" s="12"/>
      <c r="ADG67" s="12"/>
      <c r="ADH67" s="12"/>
      <c r="ADI67" s="12"/>
      <c r="ADJ67" s="12"/>
      <c r="ADK67" s="12"/>
      <c r="ADL67" s="12"/>
      <c r="ADM67" s="12"/>
      <c r="ADN67" s="12"/>
      <c r="ADO67" s="12"/>
      <c r="ADP67" s="12"/>
      <c r="ADQ67" s="12"/>
      <c r="ADR67" s="12"/>
      <c r="ADS67" s="12"/>
      <c r="ADT67" s="12"/>
      <c r="ADU67" s="12"/>
      <c r="ADV67" s="12"/>
      <c r="ADW67" s="12"/>
      <c r="ADX67" s="12"/>
      <c r="ADY67" s="12"/>
      <c r="ADZ67" s="12"/>
      <c r="AEA67" s="12"/>
      <c r="AEB67" s="12"/>
      <c r="AEC67" s="12"/>
      <c r="AED67" s="12"/>
      <c r="AEE67" s="12"/>
      <c r="AEF67" s="12"/>
      <c r="AEG67" s="12"/>
      <c r="AEH67" s="12"/>
      <c r="AEI67" s="12"/>
      <c r="AEJ67" s="12"/>
      <c r="AEK67" s="12"/>
      <c r="AEL67" s="12"/>
      <c r="AEM67" s="12"/>
      <c r="AEN67" s="12"/>
      <c r="AEO67" s="12"/>
      <c r="AEP67" s="12"/>
      <c r="AEQ67" s="12"/>
      <c r="AER67" s="12"/>
      <c r="AES67" s="12"/>
      <c r="AET67" s="12"/>
      <c r="AEU67" s="12"/>
      <c r="AEV67" s="12"/>
      <c r="AEW67" s="12"/>
      <c r="AEX67" s="12"/>
      <c r="AEY67" s="12"/>
      <c r="AEZ67" s="12"/>
      <c r="AFA67" s="12"/>
      <c r="AFB67" s="12"/>
      <c r="AFC67" s="12"/>
      <c r="AFD67" s="12"/>
      <c r="AFE67" s="12"/>
      <c r="AFF67" s="12"/>
      <c r="AFG67" s="12"/>
      <c r="AFH67" s="12"/>
      <c r="AFI67" s="12"/>
      <c r="AFJ67" s="12"/>
      <c r="AFK67" s="12"/>
      <c r="AFL67" s="12"/>
      <c r="AFM67" s="12"/>
      <c r="AFN67" s="12"/>
      <c r="AFO67" s="12"/>
      <c r="AFP67" s="12"/>
      <c r="AFQ67" s="12"/>
      <c r="AFR67" s="12"/>
      <c r="AFS67" s="12"/>
      <c r="AFT67" s="12"/>
      <c r="AFU67" s="12"/>
      <c r="AFV67" s="12"/>
      <c r="AFW67" s="12"/>
      <c r="AFX67" s="12"/>
      <c r="AFY67" s="12"/>
      <c r="AFZ67" s="12"/>
      <c r="AGA67" s="12"/>
      <c r="AGB67" s="12"/>
      <c r="AGC67" s="12"/>
      <c r="AGD67" s="12"/>
      <c r="AGE67" s="12"/>
      <c r="AGF67" s="12"/>
      <c r="AGG67" s="12"/>
      <c r="AGH67" s="12"/>
      <c r="AGI67" s="12"/>
      <c r="AGJ67" s="12"/>
      <c r="AGK67" s="12"/>
      <c r="AGL67" s="12"/>
      <c r="AGM67" s="12"/>
      <c r="AGN67" s="12"/>
      <c r="AGO67" s="12"/>
      <c r="AGP67" s="12"/>
      <c r="AGQ67" s="12"/>
      <c r="AGR67" s="12"/>
      <c r="AGS67" s="12"/>
      <c r="AGT67" s="12"/>
      <c r="AGU67" s="12"/>
      <c r="AGV67" s="12"/>
      <c r="AGW67" s="12"/>
      <c r="AGX67" s="12"/>
      <c r="AGY67" s="12"/>
      <c r="AGZ67" s="12"/>
      <c r="AHA67" s="12"/>
      <c r="AHB67" s="12"/>
      <c r="AHC67" s="12"/>
      <c r="AHD67" s="12"/>
      <c r="AHE67" s="12"/>
      <c r="AHF67" s="12"/>
      <c r="AHG67" s="12"/>
      <c r="AHH67" s="12"/>
      <c r="AHI67" s="12"/>
      <c r="AHJ67" s="12"/>
      <c r="AHK67" s="12"/>
      <c r="AHL67" s="12"/>
      <c r="AHM67" s="12"/>
      <c r="AHN67" s="12"/>
      <c r="AHO67" s="12"/>
      <c r="AHP67" s="12"/>
      <c r="AHQ67" s="12"/>
      <c r="AHR67" s="12"/>
      <c r="AHS67" s="12"/>
      <c r="AHT67" s="12"/>
      <c r="AHU67" s="12"/>
      <c r="AHV67" s="12"/>
      <c r="AHW67" s="12"/>
      <c r="AHX67" s="12"/>
      <c r="AHY67" s="12"/>
      <c r="AHZ67" s="12"/>
      <c r="AIA67" s="12"/>
      <c r="AIB67" s="12"/>
      <c r="AIC67" s="12"/>
      <c r="AID67" s="12"/>
      <c r="AIE67" s="12"/>
      <c r="AIF67" s="12"/>
      <c r="AIG67" s="12"/>
      <c r="AIH67" s="12"/>
      <c r="AII67" s="12"/>
      <c r="AIJ67" s="12"/>
      <c r="AIK67" s="12"/>
      <c r="AIL67" s="12"/>
      <c r="AIM67" s="12"/>
      <c r="AIN67" s="12"/>
      <c r="AIO67" s="12"/>
      <c r="AIP67" s="12"/>
      <c r="AIQ67" s="12"/>
      <c r="AIR67" s="12"/>
      <c r="AIS67" s="12"/>
      <c r="AIT67" s="12"/>
      <c r="AIU67" s="12"/>
      <c r="AIV67" s="12"/>
      <c r="AIW67" s="12"/>
      <c r="AIX67" s="12"/>
      <c r="AIY67" s="12"/>
      <c r="AIZ67" s="12"/>
      <c r="AJA67" s="12"/>
      <c r="AJB67" s="12"/>
      <c r="AJC67" s="12"/>
      <c r="AJD67" s="12"/>
      <c r="AJE67" s="12"/>
      <c r="AJF67" s="12"/>
      <c r="AJG67" s="12"/>
      <c r="AJH67" s="12"/>
      <c r="AJI67" s="12"/>
      <c r="AJJ67" s="12"/>
      <c r="AJK67" s="12"/>
      <c r="AJL67" s="12"/>
      <c r="AJM67" s="12"/>
      <c r="AJN67" s="12"/>
      <c r="AJO67" s="12"/>
      <c r="AJP67" s="12"/>
      <c r="AJQ67" s="12"/>
      <c r="AJR67" s="12"/>
      <c r="AJS67" s="12"/>
      <c r="AJT67" s="12"/>
      <c r="AJU67" s="12"/>
      <c r="AJV67" s="12"/>
      <c r="AJW67" s="12"/>
      <c r="AJX67" s="12"/>
      <c r="AJY67" s="12"/>
      <c r="AJZ67" s="12"/>
      <c r="AKA67" s="12"/>
      <c r="AKB67" s="12"/>
      <c r="AKC67" s="12"/>
      <c r="AKD67" s="12"/>
      <c r="AKE67" s="12"/>
      <c r="AKF67" s="12"/>
      <c r="AKG67" s="12"/>
      <c r="AKH67" s="12"/>
      <c r="AKI67" s="12"/>
      <c r="AKJ67" s="12"/>
      <c r="AKK67" s="12"/>
      <c r="AKL67" s="12"/>
      <c r="AKM67" s="12"/>
      <c r="AKN67" s="12"/>
      <c r="AKO67" s="12"/>
      <c r="AKP67" s="12"/>
      <c r="AKQ67" s="12"/>
      <c r="AKR67" s="12"/>
      <c r="AKS67" s="12"/>
      <c r="AKT67" s="12"/>
      <c r="AKU67" s="12"/>
      <c r="AKV67" s="12"/>
      <c r="AKW67" s="12"/>
      <c r="AKX67" s="12"/>
      <c r="AKY67" s="12"/>
      <c r="AKZ67" s="12"/>
      <c r="ALA67" s="12"/>
      <c r="ALB67" s="12"/>
      <c r="ALC67" s="12"/>
      <c r="ALD67" s="12"/>
      <c r="ALE67" s="12"/>
      <c r="ALF67" s="12"/>
      <c r="ALG67" s="12"/>
      <c r="ALH67" s="12"/>
      <c r="ALI67" s="12"/>
      <c r="ALJ67" s="12"/>
      <c r="ALK67" s="12"/>
      <c r="ALL67" s="12"/>
      <c r="ALM67" s="12"/>
      <c r="ALN67" s="12"/>
      <c r="ALO67" s="12"/>
      <c r="ALP67" s="12"/>
      <c r="ALQ67" s="12"/>
      <c r="ALR67" s="12"/>
      <c r="ALS67" s="12"/>
      <c r="ALT67" s="12"/>
      <c r="ALU67" s="12"/>
      <c r="ALV67" s="12"/>
      <c r="ALW67" s="12"/>
      <c r="ALX67" s="12"/>
      <c r="ALY67" s="12"/>
      <c r="ALZ67" s="12"/>
      <c r="AMA67" s="12"/>
      <c r="AMB67" s="12"/>
      <c r="AMC67" s="12"/>
    </row>
    <row r="68" spans="1:1017" x14ac:dyDescent="0.3">
      <c r="A68" s="76">
        <v>5808</v>
      </c>
      <c r="B68" s="65" t="s">
        <v>154</v>
      </c>
      <c r="C68" s="151"/>
      <c r="D68" s="156">
        <v>184942723.15000001</v>
      </c>
    </row>
    <row r="69" spans="1:1017" x14ac:dyDescent="0.3">
      <c r="A69" s="76">
        <v>5815</v>
      </c>
      <c r="B69" s="65" t="s">
        <v>149</v>
      </c>
      <c r="C69" s="151"/>
      <c r="D69" s="156">
        <v>336987678.63999999</v>
      </c>
    </row>
    <row r="70" spans="1:1017" ht="16.5" thickBot="1" x14ac:dyDescent="0.35">
      <c r="A70" s="76"/>
      <c r="D70" s="158"/>
    </row>
    <row r="71" spans="1:1017" ht="16.5" thickBot="1" x14ac:dyDescent="0.35">
      <c r="A71" s="76"/>
      <c r="B71" s="68" t="s">
        <v>155</v>
      </c>
      <c r="C71" s="150"/>
      <c r="D71" s="153">
        <f>+D52-D61</f>
        <v>3117865200.4700003</v>
      </c>
    </row>
    <row r="72" spans="1:1017" x14ac:dyDescent="0.3">
      <c r="A72" s="76"/>
      <c r="D72" s="158"/>
    </row>
    <row r="73" spans="1:1017" ht="16.5" thickBot="1" x14ac:dyDescent="0.35">
      <c r="A73" s="76"/>
      <c r="D73" s="158"/>
    </row>
    <row r="74" spans="1:1017" ht="18.75" customHeight="1" thickBot="1" x14ac:dyDescent="0.35">
      <c r="A74" s="76"/>
      <c r="B74" s="68" t="s">
        <v>156</v>
      </c>
      <c r="C74" s="150"/>
      <c r="D74" s="153">
        <f>+D50+D71</f>
        <v>7171887866.7699995</v>
      </c>
    </row>
    <row r="75" spans="1:1017" x14ac:dyDescent="0.3">
      <c r="A75" s="76"/>
      <c r="B75" s="68"/>
      <c r="C75" s="162"/>
      <c r="D75" s="163"/>
    </row>
    <row r="76" spans="1:1017" x14ac:dyDescent="0.3">
      <c r="A76" s="76"/>
      <c r="B76" s="68"/>
      <c r="C76" s="162"/>
      <c r="D76" s="163"/>
    </row>
    <row r="77" spans="1:1017" ht="15" x14ac:dyDescent="0.3">
      <c r="A77" s="76"/>
      <c r="B77" s="231" t="s">
        <v>286</v>
      </c>
      <c r="C77" s="226" t="s">
        <v>272</v>
      </c>
      <c r="D77" s="137"/>
      <c r="E77" s="64"/>
    </row>
    <row r="78" spans="1:1017" ht="15" x14ac:dyDescent="0.3">
      <c r="A78" s="76"/>
      <c r="B78" s="245" t="s">
        <v>267</v>
      </c>
      <c r="C78" s="247" t="s">
        <v>269</v>
      </c>
      <c r="D78" s="168"/>
      <c r="E78" s="64"/>
      <c r="F78" s="39"/>
      <c r="G78" s="173"/>
    </row>
    <row r="79" spans="1:1017" ht="15" x14ac:dyDescent="0.3">
      <c r="A79" s="76"/>
      <c r="B79" s="246" t="s">
        <v>268</v>
      </c>
      <c r="C79" s="248" t="s">
        <v>287</v>
      </c>
      <c r="D79" s="216"/>
      <c r="E79" s="216"/>
      <c r="F79" s="216"/>
      <c r="G79" s="216"/>
    </row>
    <row r="80" spans="1:1017" ht="15" x14ac:dyDescent="0.3">
      <c r="A80" s="68"/>
      <c r="B80" s="168"/>
      <c r="C80" s="249" t="s">
        <v>288</v>
      </c>
      <c r="D80" s="168"/>
      <c r="E80" s="64"/>
      <c r="F80" s="39"/>
      <c r="G80" s="216"/>
    </row>
    <row r="81" spans="1:7" x14ac:dyDescent="0.3">
      <c r="A81" s="73"/>
      <c r="B81" s="93"/>
      <c r="C81" s="166"/>
    </row>
    <row r="82" spans="1:7" x14ac:dyDescent="0.3">
      <c r="A82" s="90"/>
      <c r="B82" s="94"/>
    </row>
    <row r="83" spans="1:7" x14ac:dyDescent="0.3">
      <c r="G83" s="39"/>
    </row>
    <row r="84" spans="1:7" x14ac:dyDescent="0.3">
      <c r="G84" s="216"/>
    </row>
    <row r="85" spans="1:7" x14ac:dyDescent="0.3">
      <c r="G85" s="39"/>
    </row>
  </sheetData>
  <mergeCells count="4">
    <mergeCell ref="A4:D4"/>
    <mergeCell ref="A7:D7"/>
    <mergeCell ref="A8:D8"/>
    <mergeCell ref="A10:D10"/>
  </mergeCells>
  <pageMargins left="1.1023622047244095" right="0.51181102362204722" top="1.1023622047244095" bottom="0.98425196850393704" header="0.51181102362204722" footer="0.51181102362204722"/>
  <pageSetup scale="90" firstPageNumber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7"/>
  <sheetViews>
    <sheetView topLeftCell="A10" workbookViewId="0">
      <selection activeCell="C19" sqref="C19"/>
    </sheetView>
  </sheetViews>
  <sheetFormatPr baseColWidth="10" defaultRowHeight="12.75" x14ac:dyDescent="0.2"/>
  <cols>
    <col min="1" max="1" width="8.85546875" style="65"/>
    <col min="2" max="2" width="46.7109375" style="65" customWidth="1"/>
    <col min="3" max="3" width="17.5703125" style="41" bestFit="1" customWidth="1"/>
    <col min="4" max="4" width="3.85546875" style="41"/>
    <col min="5" max="5" width="17.28515625" style="41" bestFit="1" customWidth="1"/>
    <col min="6" max="6" width="17.140625" style="65"/>
    <col min="7" max="7" width="1.28515625" style="65" customWidth="1"/>
    <col min="8" max="8" width="17.28515625" style="65"/>
    <col min="9" max="9" width="14.140625" style="65" bestFit="1" customWidth="1"/>
    <col min="10" max="10" width="13.7109375" style="65" bestFit="1" customWidth="1"/>
    <col min="11" max="11" width="11.42578125" style="65"/>
    <col min="12" max="12" width="14" style="65" customWidth="1"/>
    <col min="13" max="16384" width="11.42578125" style="65"/>
  </cols>
  <sheetData>
    <row r="1" spans="1:12" x14ac:dyDescent="0.2">
      <c r="A1" s="261"/>
      <c r="B1" s="261"/>
      <c r="C1" s="261"/>
      <c r="D1" s="261"/>
      <c r="E1" s="261"/>
      <c r="F1" s="261"/>
      <c r="G1" s="261"/>
      <c r="H1" s="261"/>
    </row>
    <row r="2" spans="1:12" ht="30.75" customHeight="1" x14ac:dyDescent="0.2">
      <c r="A2" s="66"/>
      <c r="B2" s="66"/>
      <c r="C2" s="144"/>
      <c r="D2" s="144"/>
      <c r="E2" s="144"/>
      <c r="F2" s="66"/>
      <c r="G2" s="66"/>
      <c r="H2" s="66"/>
    </row>
    <row r="3" spans="1:12" x14ac:dyDescent="0.2">
      <c r="A3" s="261" t="s">
        <v>109</v>
      </c>
      <c r="B3" s="261"/>
      <c r="C3" s="261"/>
      <c r="D3" s="261"/>
      <c r="E3" s="261"/>
      <c r="F3" s="261"/>
      <c r="G3" s="261"/>
      <c r="H3" s="261"/>
    </row>
    <row r="4" spans="1:12" ht="8.25" customHeight="1" x14ac:dyDescent="0.2">
      <c r="A4" s="66"/>
      <c r="B4" s="66"/>
      <c r="C4" s="144"/>
      <c r="E4" s="144"/>
      <c r="F4" s="66"/>
      <c r="H4" s="66"/>
    </row>
    <row r="5" spans="1:12" x14ac:dyDescent="0.2">
      <c r="A5" s="261" t="s">
        <v>157</v>
      </c>
      <c r="B5" s="261"/>
      <c r="C5" s="261"/>
      <c r="D5" s="261"/>
      <c r="E5" s="261"/>
      <c r="F5" s="261"/>
      <c r="G5" s="261"/>
      <c r="H5" s="261"/>
    </row>
    <row r="6" spans="1:12" x14ac:dyDescent="0.2">
      <c r="A6" s="261" t="s">
        <v>280</v>
      </c>
      <c r="B6" s="261"/>
      <c r="C6" s="261"/>
      <c r="D6" s="261"/>
      <c r="E6" s="261"/>
      <c r="F6" s="261"/>
      <c r="G6" s="261"/>
      <c r="H6" s="261"/>
    </row>
    <row r="7" spans="1:12" x14ac:dyDescent="0.2">
      <c r="A7" s="262" t="s">
        <v>205</v>
      </c>
      <c r="B7" s="262"/>
      <c r="C7" s="262"/>
      <c r="D7" s="262"/>
      <c r="E7" s="262"/>
      <c r="F7" s="262"/>
      <c r="G7" s="262"/>
      <c r="H7" s="262"/>
    </row>
    <row r="8" spans="1:12" x14ac:dyDescent="0.2">
      <c r="A8" s="66" t="s">
        <v>5</v>
      </c>
      <c r="B8" s="66" t="s">
        <v>111</v>
      </c>
      <c r="C8" s="144" t="s">
        <v>113</v>
      </c>
      <c r="E8" s="144" t="s">
        <v>158</v>
      </c>
      <c r="F8" s="66" t="s">
        <v>97</v>
      </c>
      <c r="H8" s="66" t="s">
        <v>97</v>
      </c>
    </row>
    <row r="9" spans="1:12" x14ac:dyDescent="0.2">
      <c r="C9" s="144" t="s">
        <v>275</v>
      </c>
      <c r="E9" s="144" t="s">
        <v>276</v>
      </c>
      <c r="F9" s="66" t="s">
        <v>100</v>
      </c>
      <c r="H9" s="66" t="s">
        <v>101</v>
      </c>
    </row>
    <row r="10" spans="1:12" ht="12" customHeight="1" x14ac:dyDescent="0.2">
      <c r="C10" s="144" t="s">
        <v>6</v>
      </c>
      <c r="E10" s="144" t="s">
        <v>6</v>
      </c>
      <c r="F10" s="66" t="s">
        <v>6</v>
      </c>
      <c r="H10" s="66" t="s">
        <v>102</v>
      </c>
    </row>
    <row r="11" spans="1:12" ht="6.75" customHeight="1" x14ac:dyDescent="0.2">
      <c r="C11" s="144"/>
      <c r="E11" s="144"/>
      <c r="F11" s="66"/>
      <c r="H11" s="66"/>
    </row>
    <row r="12" spans="1:12" ht="15" customHeight="1" x14ac:dyDescent="0.2">
      <c r="B12" s="68" t="s">
        <v>114</v>
      </c>
      <c r="C12" s="144"/>
      <c r="E12" s="144"/>
      <c r="F12" s="66"/>
      <c r="H12" s="66"/>
    </row>
    <row r="13" spans="1:12" ht="7.5" customHeight="1" thickBot="1" x14ac:dyDescent="0.25">
      <c r="C13" s="144"/>
      <c r="E13" s="144"/>
      <c r="F13" s="66"/>
      <c r="H13" s="95"/>
    </row>
    <row r="14" spans="1:12" ht="13.5" thickBot="1" x14ac:dyDescent="0.25">
      <c r="B14" s="68" t="s">
        <v>115</v>
      </c>
      <c r="C14" s="69">
        <f>+C16+C18+C21+C23</f>
        <v>80682860493.309998</v>
      </c>
      <c r="E14" s="69">
        <f>+E16+E18+E21+E23</f>
        <v>75175931499.569992</v>
      </c>
      <c r="F14" s="69">
        <f>+F18+F21+F16+F23</f>
        <v>5506928993.7399998</v>
      </c>
      <c r="H14" s="70">
        <f>ROUND(+F14/E14,4)</f>
        <v>7.3300000000000004E-2</v>
      </c>
      <c r="J14" s="41">
        <f>+C14+C50</f>
        <v>84325723378.569992</v>
      </c>
      <c r="K14" s="41"/>
      <c r="L14" s="41">
        <f>+E14+E50</f>
        <v>79664538050.009995</v>
      </c>
    </row>
    <row r="15" spans="1:12" ht="6.75" customHeight="1" x14ac:dyDescent="0.2">
      <c r="B15" s="68"/>
      <c r="C15" s="71"/>
      <c r="E15" s="71"/>
      <c r="F15" s="72"/>
      <c r="H15" s="72"/>
    </row>
    <row r="16" spans="1:12" ht="13.5" thickBot="1" x14ac:dyDescent="0.25">
      <c r="A16" s="73">
        <v>41</v>
      </c>
      <c r="B16" s="68" t="s">
        <v>116</v>
      </c>
      <c r="C16" s="74">
        <f>+C17</f>
        <v>265163407.97</v>
      </c>
      <c r="E16" s="74">
        <f>+E17</f>
        <v>4930844831.3100004</v>
      </c>
      <c r="F16" s="74">
        <f>+F17</f>
        <v>-4665681423.3400002</v>
      </c>
      <c r="H16" s="70">
        <f t="shared" ref="H16:H25" si="0">ROUND(+F16/E16,4)</f>
        <v>-0.94620000000000004</v>
      </c>
    </row>
    <row r="17" spans="1:12" x14ac:dyDescent="0.2">
      <c r="A17" s="76">
        <v>4110</v>
      </c>
      <c r="B17" s="65" t="s">
        <v>118</v>
      </c>
      <c r="C17" s="77">
        <f>'Estado de Actividad 2014'!D20</f>
        <v>265163407.97</v>
      </c>
      <c r="E17" s="77">
        <v>4930844831.3100004</v>
      </c>
      <c r="F17" s="77">
        <f t="shared" ref="F17:F25" si="1">C17-E17</f>
        <v>-4665681423.3400002</v>
      </c>
      <c r="H17" s="78">
        <f t="shared" si="0"/>
        <v>-0.94620000000000004</v>
      </c>
    </row>
    <row r="18" spans="1:12" ht="13.5" thickBot="1" x14ac:dyDescent="0.25">
      <c r="A18" s="73">
        <v>43</v>
      </c>
      <c r="B18" s="68" t="s">
        <v>119</v>
      </c>
      <c r="C18" s="74">
        <f>SUM(C19+C20)</f>
        <v>22777148417.34</v>
      </c>
      <c r="E18" s="74">
        <f>SUM(E19+E20)</f>
        <v>18819237300.860001</v>
      </c>
      <c r="F18" s="74">
        <f t="shared" si="1"/>
        <v>3957911116.4799995</v>
      </c>
      <c r="H18" s="75">
        <f t="shared" si="0"/>
        <v>0.21029999999999999</v>
      </c>
      <c r="I18" s="41"/>
    </row>
    <row r="19" spans="1:12" x14ac:dyDescent="0.2">
      <c r="A19" s="76">
        <v>4305</v>
      </c>
      <c r="B19" s="65" t="s">
        <v>121</v>
      </c>
      <c r="C19" s="77">
        <f>'Estado de Actividad 2014'!D22</f>
        <v>24098351884.310001</v>
      </c>
      <c r="E19" s="77">
        <v>19796722294.860001</v>
      </c>
      <c r="F19" s="72">
        <f t="shared" si="1"/>
        <v>4301629589.4500008</v>
      </c>
      <c r="H19" s="78">
        <f t="shared" si="0"/>
        <v>0.21729999999999999</v>
      </c>
    </row>
    <row r="20" spans="1:12" x14ac:dyDescent="0.2">
      <c r="A20" s="76">
        <v>4395</v>
      </c>
      <c r="B20" s="65" t="s">
        <v>122</v>
      </c>
      <c r="C20" s="77">
        <f>'Estado de Actividad 2014'!D23</f>
        <v>-1321203466.97</v>
      </c>
      <c r="E20" s="77">
        <v>-977484994</v>
      </c>
      <c r="F20" s="77">
        <f t="shared" si="1"/>
        <v>-343718472.97000003</v>
      </c>
      <c r="H20" s="78">
        <f t="shared" si="0"/>
        <v>0.35160000000000002</v>
      </c>
    </row>
    <row r="21" spans="1:12" ht="13.5" thickBot="1" x14ac:dyDescent="0.25">
      <c r="A21" s="73">
        <v>44</v>
      </c>
      <c r="B21" s="68" t="s">
        <v>123</v>
      </c>
      <c r="C21" s="74">
        <f>+C22</f>
        <v>57579431366</v>
      </c>
      <c r="E21" s="74">
        <f>+E22</f>
        <v>51344208536</v>
      </c>
      <c r="F21" s="74">
        <f t="shared" si="1"/>
        <v>6235222830</v>
      </c>
      <c r="H21" s="75">
        <f t="shared" si="0"/>
        <v>0.12139999999999999</v>
      </c>
    </row>
    <row r="22" spans="1:12" x14ac:dyDescent="0.2">
      <c r="A22" s="76">
        <v>4428</v>
      </c>
      <c r="B22" s="65" t="s">
        <v>125</v>
      </c>
      <c r="C22" s="77">
        <f>'Estado de Actividad 2014'!D25</f>
        <v>57579431366</v>
      </c>
      <c r="E22" s="77">
        <v>51344208536</v>
      </c>
      <c r="F22" s="77">
        <f t="shared" si="1"/>
        <v>6235222830</v>
      </c>
      <c r="H22" s="78">
        <f t="shared" si="0"/>
        <v>0.12139999999999999</v>
      </c>
    </row>
    <row r="23" spans="1:12" ht="15" x14ac:dyDescent="0.25">
      <c r="A23" s="73">
        <v>47</v>
      </c>
      <c r="B23" s="68" t="s">
        <v>262</v>
      </c>
      <c r="C23" s="209">
        <f>C24</f>
        <v>61117302</v>
      </c>
      <c r="E23" s="85">
        <v>81640831.400000006</v>
      </c>
      <c r="F23" s="85">
        <f t="shared" si="1"/>
        <v>-20523529.400000006</v>
      </c>
      <c r="G23" s="68"/>
      <c r="H23" s="70">
        <f t="shared" si="0"/>
        <v>-0.25140000000000001</v>
      </c>
    </row>
    <row r="24" spans="1:12" ht="14.25" x14ac:dyDescent="0.2">
      <c r="A24" s="76">
        <v>4722</v>
      </c>
      <c r="B24" s="65" t="s">
        <v>263</v>
      </c>
      <c r="C24" s="156">
        <v>61117302</v>
      </c>
      <c r="E24" s="77">
        <v>81640831.400000006</v>
      </c>
      <c r="F24" s="77">
        <f t="shared" si="1"/>
        <v>-20523529.400000006</v>
      </c>
      <c r="H24" s="78">
        <f t="shared" si="0"/>
        <v>-0.25140000000000001</v>
      </c>
    </row>
    <row r="25" spans="1:12" ht="15" thickBot="1" x14ac:dyDescent="0.25">
      <c r="A25" s="76">
        <v>472203</v>
      </c>
      <c r="B25" s="65" t="s">
        <v>264</v>
      </c>
      <c r="C25" s="210">
        <f>C24</f>
        <v>61117302</v>
      </c>
      <c r="E25" s="84">
        <v>81640831.400000006</v>
      </c>
      <c r="F25" s="84">
        <f t="shared" si="1"/>
        <v>-20523529.400000006</v>
      </c>
      <c r="H25" s="212">
        <f t="shared" si="0"/>
        <v>-0.25140000000000001</v>
      </c>
    </row>
    <row r="26" spans="1:12" ht="9.75" customHeight="1" thickBot="1" x14ac:dyDescent="0.25">
      <c r="A26" s="76"/>
      <c r="C26" s="84"/>
      <c r="E26" s="84"/>
      <c r="F26" s="84"/>
      <c r="H26" s="84"/>
    </row>
    <row r="27" spans="1:12" ht="13.5" thickBot="1" x14ac:dyDescent="0.25">
      <c r="A27" s="76"/>
      <c r="B27" s="68" t="s">
        <v>126</v>
      </c>
      <c r="C27" s="74">
        <f>+C29</f>
        <v>50313486999.860001</v>
      </c>
      <c r="E27" s="74">
        <f>+E29</f>
        <v>47505122355.019997</v>
      </c>
      <c r="F27" s="74">
        <f>+F29</f>
        <v>2808364644.840004</v>
      </c>
      <c r="H27" s="89">
        <f>ROUND(+F27/E27,4)</f>
        <v>5.91E-2</v>
      </c>
    </row>
    <row r="28" spans="1:12" ht="10.5" customHeight="1" x14ac:dyDescent="0.2">
      <c r="A28" s="76"/>
      <c r="B28" s="68"/>
      <c r="C28" s="77"/>
      <c r="E28" s="77"/>
      <c r="F28" s="77"/>
      <c r="H28" s="77"/>
    </row>
    <row r="29" spans="1:12" ht="13.5" thickBot="1" x14ac:dyDescent="0.25">
      <c r="A29" s="73">
        <v>63</v>
      </c>
      <c r="B29" s="68" t="s">
        <v>127</v>
      </c>
      <c r="C29" s="74">
        <f>+C30</f>
        <v>50313486999.860001</v>
      </c>
      <c r="E29" s="74">
        <f>+E30</f>
        <v>47505122355.019997</v>
      </c>
      <c r="F29" s="74">
        <f>+F30</f>
        <v>2808364644.840004</v>
      </c>
      <c r="H29" s="75">
        <f>ROUND(+F29/E29,4)</f>
        <v>5.91E-2</v>
      </c>
    </row>
    <row r="30" spans="1:12" x14ac:dyDescent="0.2">
      <c r="A30" s="76">
        <v>6305</v>
      </c>
      <c r="B30" s="65" t="s">
        <v>121</v>
      </c>
      <c r="C30" s="41">
        <f>'Estado de Actividad 2014'!D33</f>
        <v>50313486999.860001</v>
      </c>
      <c r="E30" s="77">
        <v>47505122355.019997</v>
      </c>
      <c r="F30" s="77">
        <f>C30-E30</f>
        <v>2808364644.840004</v>
      </c>
      <c r="H30" s="78">
        <f>ROUND(+F30/E30,4)</f>
        <v>5.91E-2</v>
      </c>
    </row>
    <row r="31" spans="1:12" ht="13.5" thickBot="1" x14ac:dyDescent="0.25">
      <c r="A31" s="76"/>
      <c r="F31" s="41"/>
      <c r="H31" s="84"/>
    </row>
    <row r="32" spans="1:12" ht="13.5" thickBot="1" x14ac:dyDescent="0.25">
      <c r="A32" s="76"/>
      <c r="B32" s="68" t="s">
        <v>129</v>
      </c>
      <c r="C32" s="69">
        <f>+C34+C42</f>
        <v>26315350827.149998</v>
      </c>
      <c r="E32" s="69">
        <f>+E34+E42</f>
        <v>28167395986.650002</v>
      </c>
      <c r="F32" s="69">
        <f>+F34+F42</f>
        <v>-1852045159.5</v>
      </c>
      <c r="H32" s="70">
        <f>ROUND(+F32/E32,4)</f>
        <v>-6.5799999999999997E-2</v>
      </c>
      <c r="J32" s="41">
        <f>+C32+C59</f>
        <v>26840348511.939999</v>
      </c>
      <c r="K32" s="41"/>
      <c r="L32" s="41">
        <f t="shared" ref="L32" si="2">+E32+E59</f>
        <v>28666760559.190002</v>
      </c>
    </row>
    <row r="33" spans="1:10" ht="8.25" customHeight="1" x14ac:dyDescent="0.2">
      <c r="A33" s="76"/>
      <c r="B33" s="68"/>
      <c r="C33" s="72"/>
      <c r="E33" s="72"/>
      <c r="F33" s="72"/>
      <c r="H33" s="72"/>
    </row>
    <row r="34" spans="1:10" ht="13.5" thickBot="1" x14ac:dyDescent="0.25">
      <c r="A34" s="73">
        <v>51</v>
      </c>
      <c r="B34" s="68" t="s">
        <v>130</v>
      </c>
      <c r="C34" s="74">
        <f>SUM(C35:C40)</f>
        <v>20475229326.599998</v>
      </c>
      <c r="E34" s="74">
        <f>SUM(E35:E40)</f>
        <v>21229358082.700001</v>
      </c>
      <c r="F34" s="74">
        <f>SUM(F35:F40)</f>
        <v>-754128756.0999999</v>
      </c>
      <c r="H34" s="75">
        <f t="shared" ref="H34:H40" si="3">ROUND(+F34/E34,4)</f>
        <v>-3.5499999999999997E-2</v>
      </c>
    </row>
    <row r="35" spans="1:10" x14ac:dyDescent="0.2">
      <c r="A35" s="76">
        <v>5101</v>
      </c>
      <c r="B35" s="65" t="s">
        <v>132</v>
      </c>
      <c r="C35" s="77">
        <f>'Estado de Actividad 2014'!D38</f>
        <v>12502463178</v>
      </c>
      <c r="E35" s="77">
        <v>11187822196</v>
      </c>
      <c r="F35" s="77">
        <f t="shared" ref="F35:F40" si="4">C35-E35</f>
        <v>1314640982</v>
      </c>
      <c r="H35" s="78">
        <f t="shared" si="3"/>
        <v>0.11749999999999999</v>
      </c>
    </row>
    <row r="36" spans="1:10" x14ac:dyDescent="0.2">
      <c r="A36" s="76">
        <v>5102</v>
      </c>
      <c r="B36" s="65" t="s">
        <v>133</v>
      </c>
      <c r="C36" s="77">
        <f>'Estado de Actividad 2014'!D39</f>
        <v>420126759</v>
      </c>
      <c r="E36" s="77">
        <v>245240349</v>
      </c>
      <c r="F36" s="77">
        <f t="shared" si="4"/>
        <v>174886410</v>
      </c>
      <c r="H36" s="78">
        <f t="shared" si="3"/>
        <v>0.71309999999999996</v>
      </c>
    </row>
    <row r="37" spans="1:10" x14ac:dyDescent="0.2">
      <c r="A37" s="76">
        <v>5103</v>
      </c>
      <c r="B37" s="65" t="s">
        <v>134</v>
      </c>
      <c r="C37" s="77">
        <f>'Estado de Actividad 2014'!D40</f>
        <v>1758521500</v>
      </c>
      <c r="E37" s="77">
        <v>1546464730</v>
      </c>
      <c r="F37" s="77">
        <f t="shared" si="4"/>
        <v>212056770</v>
      </c>
      <c r="H37" s="78">
        <f t="shared" si="3"/>
        <v>0.1371</v>
      </c>
    </row>
    <row r="38" spans="1:10" x14ac:dyDescent="0.2">
      <c r="A38" s="76">
        <v>5104</v>
      </c>
      <c r="B38" s="65" t="s">
        <v>135</v>
      </c>
      <c r="C38" s="77">
        <f>'Estado de Actividad 2014'!D41</f>
        <v>249217600</v>
      </c>
      <c r="E38" s="77">
        <v>220808900</v>
      </c>
      <c r="F38" s="77">
        <f t="shared" si="4"/>
        <v>28408700</v>
      </c>
      <c r="H38" s="78">
        <f t="shared" si="3"/>
        <v>0.12870000000000001</v>
      </c>
    </row>
    <row r="39" spans="1:10" x14ac:dyDescent="0.2">
      <c r="A39" s="76">
        <v>5111</v>
      </c>
      <c r="B39" s="65" t="s">
        <v>136</v>
      </c>
      <c r="C39" s="77">
        <f>'Estado de Actividad 2014'!D42</f>
        <v>5390223096.6000004</v>
      </c>
      <c r="E39" s="77">
        <v>6845760912.3000002</v>
      </c>
      <c r="F39" s="77">
        <f t="shared" si="4"/>
        <v>-1455537815.6999998</v>
      </c>
      <c r="H39" s="78">
        <f t="shared" si="3"/>
        <v>-0.21260000000000001</v>
      </c>
      <c r="J39" s="244"/>
    </row>
    <row r="40" spans="1:10" x14ac:dyDescent="0.2">
      <c r="A40" s="76">
        <v>5120</v>
      </c>
      <c r="B40" s="65" t="s">
        <v>137</v>
      </c>
      <c r="C40" s="77">
        <f>'Estado de Actividad 2014'!D43</f>
        <v>154677193</v>
      </c>
      <c r="E40" s="77">
        <v>1183260995.4000001</v>
      </c>
      <c r="F40" s="77">
        <f t="shared" si="4"/>
        <v>-1028583802.4000001</v>
      </c>
      <c r="H40" s="78">
        <f t="shared" si="3"/>
        <v>-0.86929999999999996</v>
      </c>
    </row>
    <row r="41" spans="1:10" ht="6.75" customHeight="1" x14ac:dyDescent="0.2">
      <c r="A41" s="76"/>
      <c r="C41" s="77"/>
      <c r="E41" s="77"/>
      <c r="F41" s="77"/>
      <c r="H41" s="78"/>
    </row>
    <row r="42" spans="1:10" ht="13.5" thickBot="1" x14ac:dyDescent="0.25">
      <c r="A42" s="73">
        <v>53</v>
      </c>
      <c r="B42" s="68" t="s">
        <v>138</v>
      </c>
      <c r="C42" s="74">
        <f>SUM(C43:C46)</f>
        <v>5840121500.5499992</v>
      </c>
      <c r="E42" s="74">
        <f>SUM(E43:E46)</f>
        <v>6938037903.9499998</v>
      </c>
      <c r="F42" s="74">
        <f>SUM(F43:F46)</f>
        <v>-1097916403.4000001</v>
      </c>
      <c r="H42" s="75">
        <f t="shared" ref="H42:H47" si="5">ROUND(+F42/E42,4)</f>
        <v>-0.15820000000000001</v>
      </c>
    </row>
    <row r="43" spans="1:10" x14ac:dyDescent="0.2">
      <c r="A43" s="76">
        <v>5304</v>
      </c>
      <c r="B43" s="65" t="s">
        <v>104</v>
      </c>
      <c r="C43" s="77">
        <f>'Estado de Actividad 2014'!D46</f>
        <v>7715388.5</v>
      </c>
      <c r="E43" s="77">
        <v>97382943.200000003</v>
      </c>
      <c r="F43" s="77">
        <f>C43-E43</f>
        <v>-89667554.700000003</v>
      </c>
      <c r="H43" s="78">
        <f t="shared" si="5"/>
        <v>-0.92079999999999995</v>
      </c>
    </row>
    <row r="44" spans="1:10" x14ac:dyDescent="0.2">
      <c r="A44" s="76">
        <v>5314</v>
      </c>
      <c r="B44" s="65" t="s">
        <v>47</v>
      </c>
      <c r="C44" s="77">
        <f>'Estado de Actividad 2014'!D47</f>
        <v>2977050484</v>
      </c>
      <c r="E44" s="77">
        <v>4197138738.96</v>
      </c>
      <c r="F44" s="77">
        <f>C44-E44</f>
        <v>-1220088254.96</v>
      </c>
      <c r="H44" s="78">
        <f t="shared" si="5"/>
        <v>-0.29070000000000001</v>
      </c>
    </row>
    <row r="45" spans="1:10" x14ac:dyDescent="0.2">
      <c r="A45" s="76">
        <v>5330</v>
      </c>
      <c r="B45" s="65" t="s">
        <v>141</v>
      </c>
      <c r="C45" s="77">
        <f>'Estado de Actividad 2014'!D48</f>
        <v>2767354566.0700002</v>
      </c>
      <c r="E45" s="77">
        <v>2594694376.8000002</v>
      </c>
      <c r="F45" s="77">
        <f>C45-E45</f>
        <v>172660189.26999998</v>
      </c>
      <c r="H45" s="78">
        <f t="shared" si="5"/>
        <v>6.6500000000000004E-2</v>
      </c>
    </row>
    <row r="46" spans="1:10" ht="13.5" thickBot="1" x14ac:dyDescent="0.25">
      <c r="A46" s="76">
        <v>5345</v>
      </c>
      <c r="B46" s="65" t="s">
        <v>168</v>
      </c>
      <c r="C46" s="77">
        <f>'Estado de Actividad 2014'!D49</f>
        <v>88001061.980000004</v>
      </c>
      <c r="E46" s="77">
        <v>48821844.990000002</v>
      </c>
      <c r="F46" s="77">
        <f>C46-E46</f>
        <v>39179216.990000002</v>
      </c>
      <c r="H46" s="78">
        <f t="shared" si="5"/>
        <v>0.80249999999999999</v>
      </c>
    </row>
    <row r="47" spans="1:10" ht="13.5" thickBot="1" x14ac:dyDescent="0.25">
      <c r="A47" s="76"/>
      <c r="B47" s="68" t="s">
        <v>142</v>
      </c>
      <c r="C47" s="69">
        <f>+C14-C27-C32</f>
        <v>4054022666.2999992</v>
      </c>
      <c r="E47" s="69">
        <f>+E14-E27-E32</f>
        <v>-496586842.1000061</v>
      </c>
      <c r="F47" s="69">
        <f>+F14-F27-F32</f>
        <v>4550609508.3999958</v>
      </c>
      <c r="H47" s="89">
        <f t="shared" si="5"/>
        <v>-9.1638000000000002</v>
      </c>
    </row>
    <row r="48" spans="1:10" x14ac:dyDescent="0.2">
      <c r="A48" s="86"/>
      <c r="B48" s="87"/>
      <c r="C48" s="71"/>
      <c r="D48" s="77"/>
      <c r="E48" s="71"/>
      <c r="F48" s="71"/>
      <c r="G48" s="81"/>
      <c r="H48" s="88"/>
    </row>
    <row r="49" spans="1:8" ht="13.5" thickBot="1" x14ac:dyDescent="0.25">
      <c r="A49" s="86"/>
      <c r="B49" s="87"/>
      <c r="C49" s="85"/>
      <c r="D49" s="77"/>
      <c r="E49" s="85"/>
      <c r="F49" s="85"/>
      <c r="G49" s="81"/>
      <c r="H49" s="75"/>
    </row>
    <row r="50" spans="1:8" ht="13.5" thickBot="1" x14ac:dyDescent="0.25">
      <c r="A50" s="76"/>
      <c r="B50" s="68" t="s">
        <v>143</v>
      </c>
      <c r="C50" s="69">
        <f>+C52</f>
        <v>3642862885.2600002</v>
      </c>
      <c r="E50" s="69">
        <f>+E52</f>
        <v>4488606550.4400005</v>
      </c>
      <c r="F50" s="69">
        <f>+F52</f>
        <v>-845743665.17999995</v>
      </c>
      <c r="G50" s="68"/>
      <c r="H50" s="75">
        <f>ROUND(+F50/E50,4)</f>
        <v>-0.18840000000000001</v>
      </c>
    </row>
    <row r="51" spans="1:8" ht="6" customHeight="1" x14ac:dyDescent="0.2">
      <c r="A51" s="76"/>
      <c r="B51" s="68"/>
      <c r="C51" s="77"/>
      <c r="E51" s="77"/>
      <c r="F51" s="77"/>
      <c r="H51" s="77"/>
    </row>
    <row r="52" spans="1:8" ht="13.5" thickBot="1" x14ac:dyDescent="0.25">
      <c r="A52" s="73">
        <v>48</v>
      </c>
      <c r="B52" s="68" t="s">
        <v>144</v>
      </c>
      <c r="C52" s="74">
        <f>SUM(C53:C57)</f>
        <v>3642862885.2600002</v>
      </c>
      <c r="E52" s="74">
        <f>SUM(E53:E57)</f>
        <v>4488606550.4400005</v>
      </c>
      <c r="F52" s="74">
        <f>SUM(F53:F57)</f>
        <v>-845743665.17999995</v>
      </c>
      <c r="G52" s="68"/>
      <c r="H52" s="75">
        <f>ROUND(+F52/E52,4)</f>
        <v>-0.18840000000000001</v>
      </c>
    </row>
    <row r="53" spans="1:8" x14ac:dyDescent="0.2">
      <c r="A53" s="76">
        <v>4805</v>
      </c>
      <c r="B53" s="65" t="s">
        <v>146</v>
      </c>
      <c r="C53" s="41">
        <f>'Estado de Actividad 2014'!D55</f>
        <v>863352628.48000002</v>
      </c>
      <c r="E53" s="77">
        <v>809149612.48000002</v>
      </c>
      <c r="F53" s="77">
        <f>C53-E53</f>
        <v>54203016</v>
      </c>
      <c r="H53" s="78">
        <f>ROUND(+F53/E53,4)</f>
        <v>6.7000000000000004E-2</v>
      </c>
    </row>
    <row r="54" spans="1:8" x14ac:dyDescent="0.2">
      <c r="A54" s="76">
        <v>4806</v>
      </c>
      <c r="B54" s="65" t="s">
        <v>260</v>
      </c>
      <c r="C54" s="143">
        <v>1958194</v>
      </c>
      <c r="E54" s="77">
        <v>0</v>
      </c>
      <c r="F54" s="77">
        <f>C54-E54</f>
        <v>1958194</v>
      </c>
      <c r="H54" s="78">
        <v>1</v>
      </c>
    </row>
    <row r="55" spans="1:8" x14ac:dyDescent="0.2">
      <c r="A55" s="76">
        <v>4808</v>
      </c>
      <c r="B55" s="65" t="s">
        <v>147</v>
      </c>
      <c r="C55" s="41">
        <f>'Estado de Actividad 2014'!D57</f>
        <v>258922659</v>
      </c>
      <c r="E55" s="77">
        <v>299614129</v>
      </c>
      <c r="F55" s="77">
        <f>C55-E55</f>
        <v>-40691470</v>
      </c>
      <c r="H55" s="78">
        <f>ROUND(+F55/E55,4)</f>
        <v>-0.1358</v>
      </c>
    </row>
    <row r="56" spans="1:8" x14ac:dyDescent="0.2">
      <c r="A56" s="76">
        <v>4810</v>
      </c>
      <c r="B56" s="65" t="s">
        <v>148</v>
      </c>
      <c r="C56" s="41">
        <f>'Estado de Actividad 2014'!D58</f>
        <v>1856186686.46</v>
      </c>
      <c r="E56" s="77">
        <v>3044195659.96</v>
      </c>
      <c r="F56" s="77">
        <f>C56-E56</f>
        <v>-1188008973.5</v>
      </c>
      <c r="H56" s="78">
        <f>ROUND(+F56/E56,4)</f>
        <v>-0.39029999999999998</v>
      </c>
    </row>
    <row r="57" spans="1:8" x14ac:dyDescent="0.2">
      <c r="A57" s="76">
        <v>4815</v>
      </c>
      <c r="B57" s="65" t="s">
        <v>149</v>
      </c>
      <c r="C57" s="41">
        <f>'Estado de Actividad 2014'!D59</f>
        <v>662442717.32000005</v>
      </c>
      <c r="E57" s="77">
        <v>335647149</v>
      </c>
      <c r="F57" s="77">
        <f>C57-E57</f>
        <v>326795568.32000005</v>
      </c>
      <c r="H57" s="78">
        <f>ROUND(+F57/E57,4)</f>
        <v>0.97360000000000002</v>
      </c>
    </row>
    <row r="58" spans="1:8" ht="15" customHeight="1" thickBot="1" x14ac:dyDescent="0.25">
      <c r="A58" s="76"/>
      <c r="F58" s="41"/>
      <c r="H58" s="84"/>
    </row>
    <row r="59" spans="1:8" ht="13.5" thickBot="1" x14ac:dyDescent="0.25">
      <c r="A59" s="76"/>
      <c r="B59" s="68" t="s">
        <v>150</v>
      </c>
      <c r="C59" s="69">
        <f>+C61</f>
        <v>524997684.78999996</v>
      </c>
      <c r="E59" s="69">
        <f>+E61</f>
        <v>499364572.53999996</v>
      </c>
      <c r="F59" s="69">
        <f>+F61</f>
        <v>25633112.25</v>
      </c>
      <c r="G59" s="68"/>
      <c r="H59" s="70">
        <f>ROUND(+F59/E59,4)</f>
        <v>5.1299999999999998E-2</v>
      </c>
    </row>
    <row r="60" spans="1:8" ht="5.25" customHeight="1" x14ac:dyDescent="0.2">
      <c r="A60" s="76"/>
      <c r="B60" s="68"/>
      <c r="C60" s="72"/>
      <c r="E60" s="72"/>
      <c r="F60" s="72"/>
      <c r="H60" s="72"/>
    </row>
    <row r="61" spans="1:8" ht="13.5" thickBot="1" x14ac:dyDescent="0.25">
      <c r="A61" s="73">
        <v>58</v>
      </c>
      <c r="B61" s="68" t="s">
        <v>151</v>
      </c>
      <c r="C61" s="74">
        <f>SUM(C62:C67)</f>
        <v>524997684.78999996</v>
      </c>
      <c r="E61" s="74">
        <f>SUM(E62:E67)</f>
        <v>499364572.53999996</v>
      </c>
      <c r="F61" s="74">
        <f>SUM(F62:F67)</f>
        <v>25633112.25</v>
      </c>
      <c r="G61" s="68"/>
      <c r="H61" s="75">
        <f>ROUND(+F61/E61,4)</f>
        <v>5.1299999999999998E-2</v>
      </c>
    </row>
    <row r="62" spans="1:8" x14ac:dyDescent="0.2">
      <c r="A62" s="76">
        <v>5801</v>
      </c>
      <c r="B62" s="65" t="s">
        <v>153</v>
      </c>
      <c r="C62" s="77">
        <f>'Estado de Actividad 2014'!D65</f>
        <v>1109089</v>
      </c>
      <c r="E62" s="77">
        <v>39784657</v>
      </c>
      <c r="F62" s="77">
        <f>C62-E62</f>
        <v>-38675568</v>
      </c>
      <c r="H62" s="78">
        <f>ROUND(+F62/E62,4)</f>
        <v>-0.97209999999999996</v>
      </c>
    </row>
    <row r="63" spans="1:8" x14ac:dyDescent="0.2">
      <c r="A63" s="76">
        <v>5803</v>
      </c>
      <c r="B63" s="65" t="s">
        <v>203</v>
      </c>
      <c r="C63" s="77">
        <f>+'Estado de Actividad 2014'!D66</f>
        <v>1958194</v>
      </c>
      <c r="E63" s="77">
        <v>347718</v>
      </c>
      <c r="F63" s="77">
        <f t="shared" ref="F63:F67" si="6">C63-E63</f>
        <v>1610476</v>
      </c>
      <c r="H63" s="78">
        <f>ROUND(+F63/E63,4)</f>
        <v>4.6315999999999997</v>
      </c>
    </row>
    <row r="64" spans="1:8" x14ac:dyDescent="0.2">
      <c r="A64" s="76">
        <v>5805</v>
      </c>
      <c r="B64" s="65" t="s">
        <v>146</v>
      </c>
      <c r="C64" s="77">
        <f>+'Estado de Actividad 2014'!D67</f>
        <v>0</v>
      </c>
      <c r="E64" s="77">
        <v>102209</v>
      </c>
      <c r="F64" s="77">
        <f t="shared" si="6"/>
        <v>-102209</v>
      </c>
      <c r="H64" s="78">
        <f t="shared" ref="H64:H67" si="7">ROUND(+F64/E64,4)</f>
        <v>-1</v>
      </c>
    </row>
    <row r="65" spans="1:11" x14ac:dyDescent="0.2">
      <c r="A65" s="76">
        <v>5808</v>
      </c>
      <c r="B65" s="65" t="s">
        <v>154</v>
      </c>
      <c r="C65" s="77">
        <f>'Estado de Actividad 2014'!D68</f>
        <v>184942723.15000001</v>
      </c>
      <c r="E65" s="77">
        <v>233993630.5</v>
      </c>
      <c r="F65" s="77">
        <f t="shared" si="6"/>
        <v>-49050907.349999994</v>
      </c>
      <c r="H65" s="78">
        <f t="shared" si="7"/>
        <v>-0.20960000000000001</v>
      </c>
    </row>
    <row r="66" spans="1:11" x14ac:dyDescent="0.2">
      <c r="A66" s="76">
        <v>5810</v>
      </c>
      <c r="B66" s="65" t="s">
        <v>265</v>
      </c>
      <c r="C66" s="77">
        <v>0</v>
      </c>
      <c r="E66" s="77">
        <v>3050</v>
      </c>
      <c r="F66" s="77">
        <f t="shared" si="6"/>
        <v>-3050</v>
      </c>
      <c r="H66" s="78">
        <f t="shared" si="7"/>
        <v>-1</v>
      </c>
    </row>
    <row r="67" spans="1:11" x14ac:dyDescent="0.2">
      <c r="A67" s="76">
        <v>5815</v>
      </c>
      <c r="B67" s="65" t="s">
        <v>149</v>
      </c>
      <c r="C67" s="77">
        <f>'Estado de Actividad 2014'!D69</f>
        <v>336987678.63999999</v>
      </c>
      <c r="E67" s="77">
        <v>225133308.03999999</v>
      </c>
      <c r="F67" s="77">
        <f t="shared" si="6"/>
        <v>111854370.59999999</v>
      </c>
      <c r="H67" s="78">
        <f t="shared" si="7"/>
        <v>0.49680000000000002</v>
      </c>
    </row>
    <row r="68" spans="1:11" ht="7.5" customHeight="1" thickBot="1" x14ac:dyDescent="0.25">
      <c r="A68" s="76"/>
      <c r="C68" s="77"/>
      <c r="E68" s="77"/>
      <c r="F68" s="77"/>
      <c r="H68" s="84"/>
    </row>
    <row r="69" spans="1:11" ht="13.5" thickBot="1" x14ac:dyDescent="0.25">
      <c r="A69" s="76"/>
      <c r="B69" s="68" t="s">
        <v>155</v>
      </c>
      <c r="C69" s="69">
        <f>+C50-C59</f>
        <v>3117865200.4700003</v>
      </c>
      <c r="E69" s="69">
        <f>+E50-E59</f>
        <v>3989241977.9000006</v>
      </c>
      <c r="F69" s="69">
        <f>+F50-F59</f>
        <v>-871376777.42999995</v>
      </c>
      <c r="H69" s="75">
        <f>ROUND(+F69/E69,4)</f>
        <v>-0.21840000000000001</v>
      </c>
    </row>
    <row r="70" spans="1:11" ht="6" customHeight="1" x14ac:dyDescent="0.2">
      <c r="A70" s="76"/>
      <c r="C70" s="77"/>
      <c r="E70" s="77"/>
      <c r="F70" s="77"/>
      <c r="H70" s="77"/>
    </row>
    <row r="72" spans="1:11" ht="13.5" thickBot="1" x14ac:dyDescent="0.25">
      <c r="A72" s="76"/>
      <c r="F72" s="41"/>
      <c r="H72" s="77"/>
    </row>
    <row r="73" spans="1:11" ht="18.75" customHeight="1" thickBot="1" x14ac:dyDescent="0.25">
      <c r="A73" s="76"/>
      <c r="B73" s="68" t="s">
        <v>156</v>
      </c>
      <c r="C73" s="69">
        <f>+C47+C69</f>
        <v>7171887866.7699995</v>
      </c>
      <c r="E73" s="69">
        <f>+E47+E69</f>
        <v>3492655135.7999945</v>
      </c>
      <c r="F73" s="69">
        <f>+F47+F69</f>
        <v>3679232730.969996</v>
      </c>
      <c r="H73" s="89">
        <f>ROUND(+F73/E73,4)</f>
        <v>1.0533999999999999</v>
      </c>
    </row>
    <row r="74" spans="1:11" x14ac:dyDescent="0.2">
      <c r="A74" s="76"/>
    </row>
    <row r="75" spans="1:11" x14ac:dyDescent="0.2">
      <c r="E75" s="65"/>
      <c r="I75" s="91"/>
      <c r="J75" s="91"/>
      <c r="K75" s="91"/>
    </row>
    <row r="76" spans="1:11" x14ac:dyDescent="0.2">
      <c r="I76" s="91"/>
      <c r="J76" s="91"/>
      <c r="K76" s="91"/>
    </row>
    <row r="77" spans="1:11" x14ac:dyDescent="0.2">
      <c r="B77" s="231"/>
      <c r="E77" s="169"/>
      <c r="F77" s="168"/>
      <c r="I77" s="91"/>
      <c r="J77" s="91"/>
      <c r="K77" s="91"/>
    </row>
    <row r="78" spans="1:11" x14ac:dyDescent="0.2">
      <c r="A78" s="81"/>
      <c r="B78" s="231" t="s">
        <v>286</v>
      </c>
      <c r="C78" s="77"/>
      <c r="D78" s="77"/>
      <c r="E78" s="248" t="s">
        <v>289</v>
      </c>
      <c r="F78" s="216"/>
      <c r="I78" s="91"/>
      <c r="J78" s="91"/>
      <c r="K78" s="91"/>
    </row>
    <row r="79" spans="1:11" x14ac:dyDescent="0.2">
      <c r="A79" s="81"/>
      <c r="B79" s="245" t="s">
        <v>267</v>
      </c>
      <c r="C79" s="77"/>
      <c r="D79" s="77"/>
      <c r="E79" s="247" t="s">
        <v>269</v>
      </c>
      <c r="F79" s="168"/>
      <c r="I79" s="91"/>
      <c r="J79" s="91"/>
      <c r="K79" s="91"/>
    </row>
    <row r="80" spans="1:11" ht="14.25" x14ac:dyDescent="0.2">
      <c r="A80" s="223"/>
      <c r="B80" s="246" t="s">
        <v>268</v>
      </c>
      <c r="C80" s="137"/>
      <c r="D80" s="77"/>
      <c r="E80" s="248" t="s">
        <v>287</v>
      </c>
      <c r="F80" s="148"/>
      <c r="G80" s="64"/>
      <c r="H80" s="39"/>
      <c r="I80" s="173"/>
      <c r="J80" s="91"/>
      <c r="K80" s="91"/>
    </row>
    <row r="81" spans="1:11" x14ac:dyDescent="0.2">
      <c r="A81" s="96"/>
      <c r="B81" s="34"/>
      <c r="C81" s="39"/>
      <c r="E81" s="249" t="s">
        <v>288</v>
      </c>
      <c r="F81" s="216"/>
      <c r="G81" s="216"/>
      <c r="H81" s="216"/>
      <c r="I81" s="216"/>
      <c r="J81" s="91"/>
      <c r="K81" s="91"/>
    </row>
    <row r="82" spans="1:11" x14ac:dyDescent="0.2">
      <c r="A82" s="36"/>
      <c r="E82" s="166"/>
      <c r="F82" s="168"/>
      <c r="G82" s="64"/>
      <c r="H82" s="39"/>
      <c r="I82" s="216"/>
      <c r="J82" s="91"/>
      <c r="K82" s="91"/>
    </row>
    <row r="83" spans="1:11" ht="15" x14ac:dyDescent="0.25">
      <c r="E83" s="149"/>
      <c r="F83" s="148"/>
      <c r="G83" s="147"/>
      <c r="H83" s="148"/>
    </row>
    <row r="85" spans="1:11" x14ac:dyDescent="0.2">
      <c r="I85" s="39"/>
    </row>
    <row r="86" spans="1:11" x14ac:dyDescent="0.2">
      <c r="I86" s="216"/>
    </row>
    <row r="87" spans="1:11" x14ac:dyDescent="0.2">
      <c r="I87" s="39"/>
    </row>
  </sheetData>
  <mergeCells count="5">
    <mergeCell ref="A1:H1"/>
    <mergeCell ref="A3:H3"/>
    <mergeCell ref="A5:H5"/>
    <mergeCell ref="A6:H6"/>
    <mergeCell ref="A7:H7"/>
  </mergeCells>
  <pageMargins left="1.27986111111111" right="0.52986111111111101" top="0.6" bottom="0.70972222222222203" header="0.51180555555555496" footer="0.51180555555555496"/>
  <pageSetup scale="92" firstPageNumber="0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54"/>
  <sheetViews>
    <sheetView topLeftCell="A13" workbookViewId="0">
      <selection sqref="A1:F51"/>
    </sheetView>
  </sheetViews>
  <sheetFormatPr baseColWidth="10" defaultRowHeight="15" x14ac:dyDescent="0.3"/>
  <cols>
    <col min="1" max="1" width="8.85546875" style="1"/>
    <col min="2" max="2" width="46" style="1"/>
    <col min="3" max="3" width="15.140625" style="1" customWidth="1"/>
    <col min="4" max="4" width="22" style="1" customWidth="1"/>
    <col min="5" max="5" width="1.5703125" style="1"/>
    <col min="6" max="6" width="14.140625" style="1" bestFit="1" customWidth="1"/>
    <col min="7" max="7" width="11.42578125" style="1"/>
    <col min="8" max="8" width="21.140625" style="1"/>
    <col min="9" max="1025" width="11.42578125" style="1"/>
  </cols>
  <sheetData>
    <row r="1" spans="1:4" x14ac:dyDescent="0.3">
      <c r="A1" s="65"/>
      <c r="B1" s="65"/>
      <c r="C1" s="65"/>
      <c r="D1" s="65"/>
    </row>
    <row r="2" spans="1:4" ht="18.75" x14ac:dyDescent="0.3">
      <c r="A2" s="277"/>
      <c r="B2" s="277"/>
      <c r="C2" s="277"/>
      <c r="D2" s="277"/>
    </row>
    <row r="3" spans="1:4" ht="18.75" x14ac:dyDescent="0.3">
      <c r="A3" s="206"/>
      <c r="B3" s="206"/>
      <c r="C3" s="206"/>
      <c r="D3" s="206"/>
    </row>
    <row r="4" spans="1:4" x14ac:dyDescent="0.3">
      <c r="A4" s="261" t="s">
        <v>201</v>
      </c>
      <c r="B4" s="261"/>
      <c r="C4" s="261"/>
      <c r="D4" s="261"/>
    </row>
    <row r="5" spans="1:4" ht="4.5" customHeight="1" x14ac:dyDescent="0.3">
      <c r="A5" s="146"/>
      <c r="B5" s="146"/>
      <c r="C5" s="146"/>
      <c r="D5" s="146"/>
    </row>
    <row r="6" spans="1:4" ht="16.5" x14ac:dyDescent="0.3">
      <c r="A6" s="275" t="s">
        <v>110</v>
      </c>
      <c r="B6" s="275"/>
      <c r="C6" s="275"/>
      <c r="D6" s="275"/>
    </row>
    <row r="7" spans="1:4" ht="16.5" x14ac:dyDescent="0.3">
      <c r="A7" s="275" t="s">
        <v>281</v>
      </c>
      <c r="B7" s="275"/>
      <c r="C7" s="275"/>
      <c r="D7" s="275"/>
    </row>
    <row r="8" spans="1:4" x14ac:dyDescent="0.3">
      <c r="A8" s="276" t="s">
        <v>205</v>
      </c>
      <c r="B8" s="276"/>
      <c r="C8" s="276"/>
      <c r="D8" s="276"/>
    </row>
    <row r="9" spans="1:4" ht="9" customHeight="1" x14ac:dyDescent="0.3">
      <c r="A9" s="207"/>
      <c r="B9" s="207"/>
      <c r="C9" s="207"/>
      <c r="D9" s="207"/>
    </row>
    <row r="10" spans="1:4" x14ac:dyDescent="0.3">
      <c r="A10" s="66" t="s">
        <v>5</v>
      </c>
      <c r="B10" s="66" t="s">
        <v>111</v>
      </c>
      <c r="C10" s="66"/>
      <c r="D10" s="66" t="s">
        <v>113</v>
      </c>
    </row>
    <row r="11" spans="1:4" x14ac:dyDescent="0.3">
      <c r="A11" s="65"/>
      <c r="B11" s="65"/>
      <c r="C11" s="65"/>
      <c r="D11" s="66" t="s">
        <v>6</v>
      </c>
    </row>
    <row r="12" spans="1:4" x14ac:dyDescent="0.3">
      <c r="A12" s="65"/>
      <c r="B12" s="65"/>
      <c r="C12" s="65"/>
      <c r="D12" s="99" t="str">
        <f>'BALANCE GENERAL R 2014'!C10</f>
        <v>31-XII-2014</v>
      </c>
    </row>
    <row r="13" spans="1:4" ht="6.75" customHeight="1" x14ac:dyDescent="0.3">
      <c r="A13" s="65"/>
      <c r="B13" s="65"/>
      <c r="C13" s="65"/>
      <c r="D13" s="185"/>
    </row>
    <row r="14" spans="1:4" ht="15" customHeight="1" x14ac:dyDescent="0.3">
      <c r="A14" s="65"/>
      <c r="B14" s="68" t="s">
        <v>114</v>
      </c>
      <c r="C14" s="68"/>
      <c r="D14" s="185"/>
    </row>
    <row r="15" spans="1:4" ht="9.75" customHeight="1" x14ac:dyDescent="0.3">
      <c r="A15" s="65"/>
      <c r="B15" s="65"/>
      <c r="C15" s="65"/>
      <c r="D15" s="185"/>
    </row>
    <row r="16" spans="1:4" x14ac:dyDescent="0.3">
      <c r="A16" s="65"/>
      <c r="B16" s="68" t="s">
        <v>115</v>
      </c>
      <c r="C16" s="68"/>
      <c r="D16" s="69">
        <f>+D17+D18+D19+D20</f>
        <v>80682860493.309998</v>
      </c>
    </row>
    <row r="17" spans="1:8" x14ac:dyDescent="0.3">
      <c r="A17" s="76">
        <v>41</v>
      </c>
      <c r="B17" s="65" t="s">
        <v>116</v>
      </c>
      <c r="C17" s="65"/>
      <c r="D17" s="77">
        <f>'Estado de Actividad 2014'!D19</f>
        <v>265163407.97</v>
      </c>
    </row>
    <row r="18" spans="1:8" x14ac:dyDescent="0.3">
      <c r="A18" s="86">
        <v>43</v>
      </c>
      <c r="B18" s="81" t="s">
        <v>119</v>
      </c>
      <c r="C18" s="81"/>
      <c r="D18" s="77">
        <f>'Estado de Actividad 2014'!D21</f>
        <v>22777148417.34</v>
      </c>
    </row>
    <row r="19" spans="1:8" x14ac:dyDescent="0.3">
      <c r="A19" s="86">
        <v>44</v>
      </c>
      <c r="B19" s="81" t="s">
        <v>123</v>
      </c>
      <c r="C19" s="81"/>
      <c r="D19" s="77">
        <f>'Estado de Actividad 2014'!D24</f>
        <v>57579431366</v>
      </c>
    </row>
    <row r="20" spans="1:8" x14ac:dyDescent="0.3">
      <c r="A20" s="76">
        <v>47</v>
      </c>
      <c r="B20" s="65" t="s">
        <v>262</v>
      </c>
      <c r="C20" s="65"/>
      <c r="D20" s="84">
        <f>'Estado de Actividad COMP'!C24</f>
        <v>61117302</v>
      </c>
    </row>
    <row r="21" spans="1:8" x14ac:dyDescent="0.3">
      <c r="A21" s="76"/>
      <c r="B21" s="68" t="s">
        <v>126</v>
      </c>
      <c r="C21" s="68"/>
      <c r="D21" s="74">
        <f>+D22</f>
        <v>50313486999.860001</v>
      </c>
    </row>
    <row r="22" spans="1:8" x14ac:dyDescent="0.3">
      <c r="A22" s="86">
        <v>63</v>
      </c>
      <c r="B22" s="81" t="s">
        <v>127</v>
      </c>
      <c r="C22" s="81"/>
      <c r="D22" s="77">
        <f>'Estado de Actividad 2014'!D32</f>
        <v>50313486999.860001</v>
      </c>
    </row>
    <row r="23" spans="1:8" ht="9.75" customHeight="1" x14ac:dyDescent="0.3">
      <c r="A23" s="76"/>
      <c r="B23" s="65"/>
      <c r="C23" s="65"/>
      <c r="D23" s="41"/>
    </row>
    <row r="24" spans="1:8" x14ac:dyDescent="0.3">
      <c r="A24" s="76"/>
      <c r="B24" s="68" t="s">
        <v>129</v>
      </c>
      <c r="C24" s="68"/>
      <c r="D24" s="69">
        <f>SUM(D25:D26)</f>
        <v>26315350827.149998</v>
      </c>
      <c r="F24" s="16"/>
    </row>
    <row r="25" spans="1:8" x14ac:dyDescent="0.3">
      <c r="A25" s="86">
        <v>51</v>
      </c>
      <c r="B25" s="81" t="s">
        <v>130</v>
      </c>
      <c r="C25" s="81"/>
      <c r="D25" s="77">
        <f>'Estado de Actividad 2014'!D37</f>
        <v>20475229326.599998</v>
      </c>
    </row>
    <row r="26" spans="1:8" x14ac:dyDescent="0.3">
      <c r="A26" s="86">
        <v>53</v>
      </c>
      <c r="B26" s="81" t="s">
        <v>138</v>
      </c>
      <c r="C26" s="81"/>
      <c r="D26" s="77">
        <f>'Estado de Actividad 2014'!D45</f>
        <v>5840121500.5499992</v>
      </c>
    </row>
    <row r="27" spans="1:8" ht="9" customHeight="1" x14ac:dyDescent="0.3">
      <c r="A27" s="76"/>
      <c r="B27" s="65"/>
      <c r="C27" s="65"/>
      <c r="D27" s="77"/>
    </row>
    <row r="28" spans="1:8" x14ac:dyDescent="0.3">
      <c r="A28" s="76"/>
      <c r="B28" s="68" t="s">
        <v>159</v>
      </c>
      <c r="C28" s="68"/>
      <c r="D28" s="69">
        <f>+D16-D21-D24</f>
        <v>4054022666.2999992</v>
      </c>
    </row>
    <row r="29" spans="1:8" ht="11.25" customHeight="1" x14ac:dyDescent="0.3">
      <c r="A29" s="86"/>
      <c r="B29" s="87"/>
      <c r="C29" s="87"/>
      <c r="D29" s="71"/>
      <c r="E29" s="25"/>
      <c r="F29" s="25"/>
      <c r="G29" s="25"/>
      <c r="H29" s="25"/>
    </row>
    <row r="30" spans="1:8" x14ac:dyDescent="0.3">
      <c r="A30" s="76"/>
      <c r="B30" s="68" t="s">
        <v>160</v>
      </c>
      <c r="C30" s="68"/>
      <c r="D30" s="208">
        <f>+D32</f>
        <v>3642862885.2600002</v>
      </c>
    </row>
    <row r="31" spans="1:8" ht="9" customHeight="1" x14ac:dyDescent="0.3">
      <c r="A31" s="76"/>
      <c r="B31" s="68"/>
      <c r="C31" s="68"/>
      <c r="D31" s="77"/>
    </row>
    <row r="32" spans="1:8" x14ac:dyDescent="0.3">
      <c r="A32" s="86">
        <v>48</v>
      </c>
      <c r="B32" s="81" t="s">
        <v>144</v>
      </c>
      <c r="C32" s="81"/>
      <c r="D32" s="77">
        <f>'Estado de Actividad 2014'!D54</f>
        <v>3642862885.2600002</v>
      </c>
      <c r="E32" s="25"/>
      <c r="F32" s="25"/>
    </row>
    <row r="33" spans="1:10" ht="9.75" customHeight="1" x14ac:dyDescent="0.3">
      <c r="A33" s="76"/>
      <c r="B33" s="65"/>
      <c r="C33" s="65"/>
      <c r="D33" s="41"/>
      <c r="H33" s="28"/>
    </row>
    <row r="34" spans="1:10" x14ac:dyDescent="0.3">
      <c r="A34" s="76"/>
      <c r="B34" s="68" t="s">
        <v>161</v>
      </c>
      <c r="C34" s="68"/>
      <c r="D34" s="208">
        <f>+D36</f>
        <v>524997684.78999996</v>
      </c>
      <c r="H34" s="28"/>
    </row>
    <row r="35" spans="1:10" ht="9.75" customHeight="1" x14ac:dyDescent="0.3">
      <c r="A35" s="76"/>
      <c r="B35" s="68"/>
      <c r="C35" s="68"/>
      <c r="D35" s="72"/>
      <c r="H35" s="28"/>
    </row>
    <row r="36" spans="1:10" s="25" customFormat="1" x14ac:dyDescent="0.3">
      <c r="A36" s="86">
        <v>58</v>
      </c>
      <c r="B36" s="81" t="s">
        <v>151</v>
      </c>
      <c r="C36" s="81"/>
      <c r="D36" s="77">
        <f>'Estado de Actividad 2014'!D64</f>
        <v>524997684.78999996</v>
      </c>
      <c r="H36" s="28"/>
    </row>
    <row r="37" spans="1:10" ht="9.75" customHeight="1" x14ac:dyDescent="0.3">
      <c r="A37" s="76"/>
      <c r="B37" s="65"/>
      <c r="C37" s="65"/>
      <c r="D37" s="77"/>
      <c r="H37" s="29"/>
    </row>
    <row r="38" spans="1:10" x14ac:dyDescent="0.3">
      <c r="A38" s="76"/>
      <c r="B38" s="68" t="s">
        <v>155</v>
      </c>
      <c r="C38" s="68"/>
      <c r="D38" s="69">
        <f>+D30-D34</f>
        <v>3117865200.4700003</v>
      </c>
      <c r="H38" s="29"/>
    </row>
    <row r="39" spans="1:10" ht="7.5" customHeight="1" x14ac:dyDescent="0.3">
      <c r="A39" s="76"/>
      <c r="B39" s="65"/>
      <c r="C39" s="65"/>
      <c r="D39" s="77"/>
      <c r="H39" s="29"/>
    </row>
    <row r="40" spans="1:10" x14ac:dyDescent="0.3">
      <c r="A40" s="76"/>
      <c r="B40" s="65"/>
      <c r="C40" s="65"/>
      <c r="D40" s="77"/>
    </row>
    <row r="41" spans="1:10" ht="18.75" customHeight="1" x14ac:dyDescent="0.3">
      <c r="A41" s="76"/>
      <c r="B41" s="68" t="s">
        <v>156</v>
      </c>
      <c r="C41" s="68"/>
      <c r="D41" s="69">
        <f>+D28+D38</f>
        <v>7171887866.7699995</v>
      </c>
    </row>
    <row r="42" spans="1:10" ht="18.75" customHeight="1" x14ac:dyDescent="0.3">
      <c r="A42" s="19"/>
      <c r="B42" s="22"/>
      <c r="C42" s="22"/>
      <c r="D42" s="27"/>
    </row>
    <row r="43" spans="1:10" ht="18.75" customHeight="1" x14ac:dyDescent="0.3">
      <c r="A43" s="19"/>
      <c r="B43" s="22"/>
      <c r="C43" s="218"/>
      <c r="D43" s="137"/>
    </row>
    <row r="44" spans="1:10" x14ac:dyDescent="0.3">
      <c r="A44" s="19"/>
      <c r="B44" s="231" t="s">
        <v>286</v>
      </c>
      <c r="C44" s="248" t="s">
        <v>289</v>
      </c>
      <c r="D44" s="169"/>
      <c r="E44" s="56"/>
      <c r="F44" s="166"/>
      <c r="G44" s="173"/>
    </row>
    <row r="45" spans="1:10" x14ac:dyDescent="0.3">
      <c r="A45" s="19"/>
      <c r="B45" s="245" t="s">
        <v>267</v>
      </c>
      <c r="C45" s="247" t="s">
        <v>269</v>
      </c>
      <c r="D45" s="169"/>
      <c r="E45" s="64"/>
      <c r="F45" s="39"/>
      <c r="G45" s="216"/>
    </row>
    <row r="46" spans="1:10" x14ac:dyDescent="0.3">
      <c r="A46" s="22"/>
      <c r="B46" s="246" t="s">
        <v>268</v>
      </c>
      <c r="C46" s="248" t="s">
        <v>287</v>
      </c>
      <c r="D46" s="217"/>
      <c r="E46" s="64"/>
      <c r="F46" s="39"/>
      <c r="G46" s="216"/>
    </row>
    <row r="47" spans="1:10" x14ac:dyDescent="0.3">
      <c r="A47" s="22"/>
      <c r="B47" s="30"/>
      <c r="C47" s="249" t="s">
        <v>288</v>
      </c>
      <c r="D47" s="166"/>
      <c r="E47" s="216"/>
      <c r="F47" s="216"/>
      <c r="G47" s="171"/>
      <c r="H47" s="172"/>
      <c r="I47" s="171"/>
      <c r="J47" s="168"/>
    </row>
    <row r="48" spans="1:10" x14ac:dyDescent="0.3">
      <c r="A48" s="24"/>
      <c r="B48" s="31"/>
      <c r="C48" s="168"/>
      <c r="D48" s="64"/>
      <c r="E48" s="64"/>
      <c r="F48" s="39"/>
      <c r="G48" s="65"/>
      <c r="H48" s="64"/>
      <c r="I48" s="39"/>
      <c r="J48" s="39"/>
    </row>
    <row r="49" spans="1:10" x14ac:dyDescent="0.3">
      <c r="A49" s="6"/>
      <c r="B49" s="12"/>
      <c r="C49" s="168"/>
      <c r="D49" s="64"/>
      <c r="E49" s="39"/>
      <c r="F49" s="39"/>
      <c r="G49" s="39"/>
      <c r="I49" s="39"/>
      <c r="J49" s="39"/>
    </row>
    <row r="50" spans="1:10" x14ac:dyDescent="0.3">
      <c r="B50" s="12"/>
      <c r="E50" s="39"/>
      <c r="F50" s="39"/>
      <c r="G50" s="216"/>
      <c r="I50" s="39"/>
      <c r="J50" s="39"/>
    </row>
    <row r="51" spans="1:10" x14ac:dyDescent="0.3">
      <c r="B51" s="12"/>
      <c r="E51" s="39"/>
      <c r="F51" s="39"/>
      <c r="G51" s="39"/>
      <c r="I51" s="39"/>
      <c r="J51" s="39"/>
    </row>
    <row r="52" spans="1:10" x14ac:dyDescent="0.3">
      <c r="B52" s="169"/>
      <c r="G52" s="90"/>
      <c r="H52" s="90"/>
    </row>
    <row r="53" spans="1:10" x14ac:dyDescent="0.3">
      <c r="B53" s="166"/>
    </row>
    <row r="54" spans="1:10" x14ac:dyDescent="0.3">
      <c r="B54" s="166"/>
    </row>
  </sheetData>
  <mergeCells count="5">
    <mergeCell ref="A2:D2"/>
    <mergeCell ref="A4:D4"/>
    <mergeCell ref="A6:D6"/>
    <mergeCell ref="A7:D7"/>
    <mergeCell ref="A8:D8"/>
  </mergeCells>
  <pageMargins left="1.1023622047244095" right="0.51181102362204722" top="0.39370078740157483" bottom="0.55118110236220474" header="0.51181102362204722" footer="0.51181102362204722"/>
  <pageSetup scale="90" firstPageNumber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M80"/>
  <sheetViews>
    <sheetView workbookViewId="0">
      <selection activeCell="K70" sqref="K70"/>
    </sheetView>
  </sheetViews>
  <sheetFormatPr baseColWidth="10" defaultRowHeight="12.75" x14ac:dyDescent="0.2"/>
  <cols>
    <col min="1" max="1" width="11.42578125" style="32"/>
    <col min="2" max="2" width="9.42578125" style="32" customWidth="1"/>
    <col min="3" max="3" width="10.5703125" style="32" customWidth="1"/>
    <col min="4" max="4" width="7" style="32" customWidth="1"/>
    <col min="5" max="5" width="8.5703125" style="32" customWidth="1"/>
    <col min="6" max="6" width="10.28515625" style="32" customWidth="1"/>
    <col min="7" max="7" width="8.140625" style="32" customWidth="1"/>
    <col min="8" max="8" width="17.42578125" style="32" customWidth="1"/>
    <col min="9" max="9" width="5.28515625" style="32" customWidth="1"/>
    <col min="10" max="10" width="14.5703125" style="32" customWidth="1"/>
    <col min="11" max="11" width="29" style="32" customWidth="1"/>
    <col min="12" max="12" width="20.28515625" style="32" hidden="1" customWidth="1"/>
    <col min="13" max="257" width="11.42578125" style="32"/>
    <col min="258" max="258" width="9.42578125" style="32" customWidth="1"/>
    <col min="259" max="259" width="10.5703125" style="32" customWidth="1"/>
    <col min="260" max="260" width="7" style="32" customWidth="1"/>
    <col min="261" max="261" width="8.5703125" style="32" customWidth="1"/>
    <col min="262" max="262" width="10.28515625" style="32" customWidth="1"/>
    <col min="263" max="263" width="8.140625" style="32" customWidth="1"/>
    <col min="264" max="264" width="12.85546875" style="32" customWidth="1"/>
    <col min="265" max="265" width="5.28515625" style="32" customWidth="1"/>
    <col min="266" max="267" width="11" style="32" customWidth="1"/>
    <col min="268" max="268" width="13.42578125" style="32" bestFit="1" customWidth="1"/>
    <col min="269" max="513" width="11.42578125" style="32"/>
    <col min="514" max="514" width="9.42578125" style="32" customWidth="1"/>
    <col min="515" max="515" width="10.5703125" style="32" customWidth="1"/>
    <col min="516" max="516" width="7" style="32" customWidth="1"/>
    <col min="517" max="517" width="8.5703125" style="32" customWidth="1"/>
    <col min="518" max="518" width="10.28515625" style="32" customWidth="1"/>
    <col min="519" max="519" width="8.140625" style="32" customWidth="1"/>
    <col min="520" max="520" width="12.85546875" style="32" customWidth="1"/>
    <col min="521" max="521" width="5.28515625" style="32" customWidth="1"/>
    <col min="522" max="523" width="11" style="32" customWidth="1"/>
    <col min="524" max="524" width="13.42578125" style="32" bestFit="1" customWidth="1"/>
    <col min="525" max="769" width="11.42578125" style="32"/>
    <col min="770" max="770" width="9.42578125" style="32" customWidth="1"/>
    <col min="771" max="771" width="10.5703125" style="32" customWidth="1"/>
    <col min="772" max="772" width="7" style="32" customWidth="1"/>
    <col min="773" max="773" width="8.5703125" style="32" customWidth="1"/>
    <col min="774" max="774" width="10.28515625" style="32" customWidth="1"/>
    <col min="775" max="775" width="8.140625" style="32" customWidth="1"/>
    <col min="776" max="776" width="12.85546875" style="32" customWidth="1"/>
    <col min="777" max="777" width="5.28515625" style="32" customWidth="1"/>
    <col min="778" max="779" width="11" style="32" customWidth="1"/>
    <col min="780" max="780" width="13.42578125" style="32" bestFit="1" customWidth="1"/>
    <col min="781" max="1025" width="11.42578125" style="32"/>
    <col min="1026" max="1026" width="9.42578125" style="32" customWidth="1"/>
    <col min="1027" max="1027" width="10.5703125" style="32" customWidth="1"/>
    <col min="1028" max="1028" width="7" style="32" customWidth="1"/>
    <col min="1029" max="1029" width="8.5703125" style="32" customWidth="1"/>
    <col min="1030" max="1030" width="10.28515625" style="32" customWidth="1"/>
    <col min="1031" max="1031" width="8.140625" style="32" customWidth="1"/>
    <col min="1032" max="1032" width="12.85546875" style="32" customWidth="1"/>
    <col min="1033" max="1033" width="5.28515625" style="32" customWidth="1"/>
    <col min="1034" max="1035" width="11" style="32" customWidth="1"/>
    <col min="1036" max="1036" width="13.42578125" style="32" bestFit="1" customWidth="1"/>
    <col min="1037" max="1281" width="11.42578125" style="32"/>
    <col min="1282" max="1282" width="9.42578125" style="32" customWidth="1"/>
    <col min="1283" max="1283" width="10.5703125" style="32" customWidth="1"/>
    <col min="1284" max="1284" width="7" style="32" customWidth="1"/>
    <col min="1285" max="1285" width="8.5703125" style="32" customWidth="1"/>
    <col min="1286" max="1286" width="10.28515625" style="32" customWidth="1"/>
    <col min="1287" max="1287" width="8.140625" style="32" customWidth="1"/>
    <col min="1288" max="1288" width="12.85546875" style="32" customWidth="1"/>
    <col min="1289" max="1289" width="5.28515625" style="32" customWidth="1"/>
    <col min="1290" max="1291" width="11" style="32" customWidth="1"/>
    <col min="1292" max="1292" width="13.42578125" style="32" bestFit="1" customWidth="1"/>
    <col min="1293" max="1537" width="11.42578125" style="32"/>
    <col min="1538" max="1538" width="9.42578125" style="32" customWidth="1"/>
    <col min="1539" max="1539" width="10.5703125" style="32" customWidth="1"/>
    <col min="1540" max="1540" width="7" style="32" customWidth="1"/>
    <col min="1541" max="1541" width="8.5703125" style="32" customWidth="1"/>
    <col min="1542" max="1542" width="10.28515625" style="32" customWidth="1"/>
    <col min="1543" max="1543" width="8.140625" style="32" customWidth="1"/>
    <col min="1544" max="1544" width="12.85546875" style="32" customWidth="1"/>
    <col min="1545" max="1545" width="5.28515625" style="32" customWidth="1"/>
    <col min="1546" max="1547" width="11" style="32" customWidth="1"/>
    <col min="1548" max="1548" width="13.42578125" style="32" bestFit="1" customWidth="1"/>
    <col min="1549" max="1793" width="11.42578125" style="32"/>
    <col min="1794" max="1794" width="9.42578125" style="32" customWidth="1"/>
    <col min="1795" max="1795" width="10.5703125" style="32" customWidth="1"/>
    <col min="1796" max="1796" width="7" style="32" customWidth="1"/>
    <col min="1797" max="1797" width="8.5703125" style="32" customWidth="1"/>
    <col min="1798" max="1798" width="10.28515625" style="32" customWidth="1"/>
    <col min="1799" max="1799" width="8.140625" style="32" customWidth="1"/>
    <col min="1800" max="1800" width="12.85546875" style="32" customWidth="1"/>
    <col min="1801" max="1801" width="5.28515625" style="32" customWidth="1"/>
    <col min="1802" max="1803" width="11" style="32" customWidth="1"/>
    <col min="1804" max="1804" width="13.42578125" style="32" bestFit="1" customWidth="1"/>
    <col min="1805" max="2049" width="11.42578125" style="32"/>
    <col min="2050" max="2050" width="9.42578125" style="32" customWidth="1"/>
    <col min="2051" max="2051" width="10.5703125" style="32" customWidth="1"/>
    <col min="2052" max="2052" width="7" style="32" customWidth="1"/>
    <col min="2053" max="2053" width="8.5703125" style="32" customWidth="1"/>
    <col min="2054" max="2054" width="10.28515625" style="32" customWidth="1"/>
    <col min="2055" max="2055" width="8.140625" style="32" customWidth="1"/>
    <col min="2056" max="2056" width="12.85546875" style="32" customWidth="1"/>
    <col min="2057" max="2057" width="5.28515625" style="32" customWidth="1"/>
    <col min="2058" max="2059" width="11" style="32" customWidth="1"/>
    <col min="2060" max="2060" width="13.42578125" style="32" bestFit="1" customWidth="1"/>
    <col min="2061" max="2305" width="11.42578125" style="32"/>
    <col min="2306" max="2306" width="9.42578125" style="32" customWidth="1"/>
    <col min="2307" max="2307" width="10.5703125" style="32" customWidth="1"/>
    <col min="2308" max="2308" width="7" style="32" customWidth="1"/>
    <col min="2309" max="2309" width="8.5703125" style="32" customWidth="1"/>
    <col min="2310" max="2310" width="10.28515625" style="32" customWidth="1"/>
    <col min="2311" max="2311" width="8.140625" style="32" customWidth="1"/>
    <col min="2312" max="2312" width="12.85546875" style="32" customWidth="1"/>
    <col min="2313" max="2313" width="5.28515625" style="32" customWidth="1"/>
    <col min="2314" max="2315" width="11" style="32" customWidth="1"/>
    <col min="2316" max="2316" width="13.42578125" style="32" bestFit="1" customWidth="1"/>
    <col min="2317" max="2561" width="11.42578125" style="32"/>
    <col min="2562" max="2562" width="9.42578125" style="32" customWidth="1"/>
    <col min="2563" max="2563" width="10.5703125" style="32" customWidth="1"/>
    <col min="2564" max="2564" width="7" style="32" customWidth="1"/>
    <col min="2565" max="2565" width="8.5703125" style="32" customWidth="1"/>
    <col min="2566" max="2566" width="10.28515625" style="32" customWidth="1"/>
    <col min="2567" max="2567" width="8.140625" style="32" customWidth="1"/>
    <col min="2568" max="2568" width="12.85546875" style="32" customWidth="1"/>
    <col min="2569" max="2569" width="5.28515625" style="32" customWidth="1"/>
    <col min="2570" max="2571" width="11" style="32" customWidth="1"/>
    <col min="2572" max="2572" width="13.42578125" style="32" bestFit="1" customWidth="1"/>
    <col min="2573" max="2817" width="11.42578125" style="32"/>
    <col min="2818" max="2818" width="9.42578125" style="32" customWidth="1"/>
    <col min="2819" max="2819" width="10.5703125" style="32" customWidth="1"/>
    <col min="2820" max="2820" width="7" style="32" customWidth="1"/>
    <col min="2821" max="2821" width="8.5703125" style="32" customWidth="1"/>
    <col min="2822" max="2822" width="10.28515625" style="32" customWidth="1"/>
    <col min="2823" max="2823" width="8.140625" style="32" customWidth="1"/>
    <col min="2824" max="2824" width="12.85546875" style="32" customWidth="1"/>
    <col min="2825" max="2825" width="5.28515625" style="32" customWidth="1"/>
    <col min="2826" max="2827" width="11" style="32" customWidth="1"/>
    <col min="2828" max="2828" width="13.42578125" style="32" bestFit="1" customWidth="1"/>
    <col min="2829" max="3073" width="11.42578125" style="32"/>
    <col min="3074" max="3074" width="9.42578125" style="32" customWidth="1"/>
    <col min="3075" max="3075" width="10.5703125" style="32" customWidth="1"/>
    <col min="3076" max="3076" width="7" style="32" customWidth="1"/>
    <col min="3077" max="3077" width="8.5703125" style="32" customWidth="1"/>
    <col min="3078" max="3078" width="10.28515625" style="32" customWidth="1"/>
    <col min="3079" max="3079" width="8.140625" style="32" customWidth="1"/>
    <col min="3080" max="3080" width="12.85546875" style="32" customWidth="1"/>
    <col min="3081" max="3081" width="5.28515625" style="32" customWidth="1"/>
    <col min="3082" max="3083" width="11" style="32" customWidth="1"/>
    <col min="3084" max="3084" width="13.42578125" style="32" bestFit="1" customWidth="1"/>
    <col min="3085" max="3329" width="11.42578125" style="32"/>
    <col min="3330" max="3330" width="9.42578125" style="32" customWidth="1"/>
    <col min="3331" max="3331" width="10.5703125" style="32" customWidth="1"/>
    <col min="3332" max="3332" width="7" style="32" customWidth="1"/>
    <col min="3333" max="3333" width="8.5703125" style="32" customWidth="1"/>
    <col min="3334" max="3334" width="10.28515625" style="32" customWidth="1"/>
    <col min="3335" max="3335" width="8.140625" style="32" customWidth="1"/>
    <col min="3336" max="3336" width="12.85546875" style="32" customWidth="1"/>
    <col min="3337" max="3337" width="5.28515625" style="32" customWidth="1"/>
    <col min="3338" max="3339" width="11" style="32" customWidth="1"/>
    <col min="3340" max="3340" width="13.42578125" style="32" bestFit="1" customWidth="1"/>
    <col min="3341" max="3585" width="11.42578125" style="32"/>
    <col min="3586" max="3586" width="9.42578125" style="32" customWidth="1"/>
    <col min="3587" max="3587" width="10.5703125" style="32" customWidth="1"/>
    <col min="3588" max="3588" width="7" style="32" customWidth="1"/>
    <col min="3589" max="3589" width="8.5703125" style="32" customWidth="1"/>
    <col min="3590" max="3590" width="10.28515625" style="32" customWidth="1"/>
    <col min="3591" max="3591" width="8.140625" style="32" customWidth="1"/>
    <col min="3592" max="3592" width="12.85546875" style="32" customWidth="1"/>
    <col min="3593" max="3593" width="5.28515625" style="32" customWidth="1"/>
    <col min="3594" max="3595" width="11" style="32" customWidth="1"/>
    <col min="3596" max="3596" width="13.42578125" style="32" bestFit="1" customWidth="1"/>
    <col min="3597" max="3841" width="11.42578125" style="32"/>
    <col min="3842" max="3842" width="9.42578125" style="32" customWidth="1"/>
    <col min="3843" max="3843" width="10.5703125" style="32" customWidth="1"/>
    <col min="3844" max="3844" width="7" style="32" customWidth="1"/>
    <col min="3845" max="3845" width="8.5703125" style="32" customWidth="1"/>
    <col min="3846" max="3846" width="10.28515625" style="32" customWidth="1"/>
    <col min="3847" max="3847" width="8.140625" style="32" customWidth="1"/>
    <col min="3848" max="3848" width="12.85546875" style="32" customWidth="1"/>
    <col min="3849" max="3849" width="5.28515625" style="32" customWidth="1"/>
    <col min="3850" max="3851" width="11" style="32" customWidth="1"/>
    <col min="3852" max="3852" width="13.42578125" style="32" bestFit="1" customWidth="1"/>
    <col min="3853" max="4097" width="11.42578125" style="32"/>
    <col min="4098" max="4098" width="9.42578125" style="32" customWidth="1"/>
    <col min="4099" max="4099" width="10.5703125" style="32" customWidth="1"/>
    <col min="4100" max="4100" width="7" style="32" customWidth="1"/>
    <col min="4101" max="4101" width="8.5703125" style="32" customWidth="1"/>
    <col min="4102" max="4102" width="10.28515625" style="32" customWidth="1"/>
    <col min="4103" max="4103" width="8.140625" style="32" customWidth="1"/>
    <col min="4104" max="4104" width="12.85546875" style="32" customWidth="1"/>
    <col min="4105" max="4105" width="5.28515625" style="32" customWidth="1"/>
    <col min="4106" max="4107" width="11" style="32" customWidth="1"/>
    <col min="4108" max="4108" width="13.42578125" style="32" bestFit="1" customWidth="1"/>
    <col min="4109" max="4353" width="11.42578125" style="32"/>
    <col min="4354" max="4354" width="9.42578125" style="32" customWidth="1"/>
    <col min="4355" max="4355" width="10.5703125" style="32" customWidth="1"/>
    <col min="4356" max="4356" width="7" style="32" customWidth="1"/>
    <col min="4357" max="4357" width="8.5703125" style="32" customWidth="1"/>
    <col min="4358" max="4358" width="10.28515625" style="32" customWidth="1"/>
    <col min="4359" max="4359" width="8.140625" style="32" customWidth="1"/>
    <col min="4360" max="4360" width="12.85546875" style="32" customWidth="1"/>
    <col min="4361" max="4361" width="5.28515625" style="32" customWidth="1"/>
    <col min="4362" max="4363" width="11" style="32" customWidth="1"/>
    <col min="4364" max="4364" width="13.42578125" style="32" bestFit="1" customWidth="1"/>
    <col min="4365" max="4609" width="11.42578125" style="32"/>
    <col min="4610" max="4610" width="9.42578125" style="32" customWidth="1"/>
    <col min="4611" max="4611" width="10.5703125" style="32" customWidth="1"/>
    <col min="4612" max="4612" width="7" style="32" customWidth="1"/>
    <col min="4613" max="4613" width="8.5703125" style="32" customWidth="1"/>
    <col min="4614" max="4614" width="10.28515625" style="32" customWidth="1"/>
    <col min="4615" max="4615" width="8.140625" style="32" customWidth="1"/>
    <col min="4616" max="4616" width="12.85546875" style="32" customWidth="1"/>
    <col min="4617" max="4617" width="5.28515625" style="32" customWidth="1"/>
    <col min="4618" max="4619" width="11" style="32" customWidth="1"/>
    <col min="4620" max="4620" width="13.42578125" style="32" bestFit="1" customWidth="1"/>
    <col min="4621" max="4865" width="11.42578125" style="32"/>
    <col min="4866" max="4866" width="9.42578125" style="32" customWidth="1"/>
    <col min="4867" max="4867" width="10.5703125" style="32" customWidth="1"/>
    <col min="4868" max="4868" width="7" style="32" customWidth="1"/>
    <col min="4869" max="4869" width="8.5703125" style="32" customWidth="1"/>
    <col min="4870" max="4870" width="10.28515625" style="32" customWidth="1"/>
    <col min="4871" max="4871" width="8.140625" style="32" customWidth="1"/>
    <col min="4872" max="4872" width="12.85546875" style="32" customWidth="1"/>
    <col min="4873" max="4873" width="5.28515625" style="32" customWidth="1"/>
    <col min="4874" max="4875" width="11" style="32" customWidth="1"/>
    <col min="4876" max="4876" width="13.42578125" style="32" bestFit="1" customWidth="1"/>
    <col min="4877" max="5121" width="11.42578125" style="32"/>
    <col min="5122" max="5122" width="9.42578125" style="32" customWidth="1"/>
    <col min="5123" max="5123" width="10.5703125" style="32" customWidth="1"/>
    <col min="5124" max="5124" width="7" style="32" customWidth="1"/>
    <col min="5125" max="5125" width="8.5703125" style="32" customWidth="1"/>
    <col min="5126" max="5126" width="10.28515625" style="32" customWidth="1"/>
    <col min="5127" max="5127" width="8.140625" style="32" customWidth="1"/>
    <col min="5128" max="5128" width="12.85546875" style="32" customWidth="1"/>
    <col min="5129" max="5129" width="5.28515625" style="32" customWidth="1"/>
    <col min="5130" max="5131" width="11" style="32" customWidth="1"/>
    <col min="5132" max="5132" width="13.42578125" style="32" bestFit="1" customWidth="1"/>
    <col min="5133" max="5377" width="11.42578125" style="32"/>
    <col min="5378" max="5378" width="9.42578125" style="32" customWidth="1"/>
    <col min="5379" max="5379" width="10.5703125" style="32" customWidth="1"/>
    <col min="5380" max="5380" width="7" style="32" customWidth="1"/>
    <col min="5381" max="5381" width="8.5703125" style="32" customWidth="1"/>
    <col min="5382" max="5382" width="10.28515625" style="32" customWidth="1"/>
    <col min="5383" max="5383" width="8.140625" style="32" customWidth="1"/>
    <col min="5384" max="5384" width="12.85546875" style="32" customWidth="1"/>
    <col min="5385" max="5385" width="5.28515625" style="32" customWidth="1"/>
    <col min="5386" max="5387" width="11" style="32" customWidth="1"/>
    <col min="5388" max="5388" width="13.42578125" style="32" bestFit="1" customWidth="1"/>
    <col min="5389" max="5633" width="11.42578125" style="32"/>
    <col min="5634" max="5634" width="9.42578125" style="32" customWidth="1"/>
    <col min="5635" max="5635" width="10.5703125" style="32" customWidth="1"/>
    <col min="5636" max="5636" width="7" style="32" customWidth="1"/>
    <col min="5637" max="5637" width="8.5703125" style="32" customWidth="1"/>
    <col min="5638" max="5638" width="10.28515625" style="32" customWidth="1"/>
    <col min="5639" max="5639" width="8.140625" style="32" customWidth="1"/>
    <col min="5640" max="5640" width="12.85546875" style="32" customWidth="1"/>
    <col min="5641" max="5641" width="5.28515625" style="32" customWidth="1"/>
    <col min="5642" max="5643" width="11" style="32" customWidth="1"/>
    <col min="5644" max="5644" width="13.42578125" style="32" bestFit="1" customWidth="1"/>
    <col min="5645" max="5889" width="11.42578125" style="32"/>
    <col min="5890" max="5890" width="9.42578125" style="32" customWidth="1"/>
    <col min="5891" max="5891" width="10.5703125" style="32" customWidth="1"/>
    <col min="5892" max="5892" width="7" style="32" customWidth="1"/>
    <col min="5893" max="5893" width="8.5703125" style="32" customWidth="1"/>
    <col min="5894" max="5894" width="10.28515625" style="32" customWidth="1"/>
    <col min="5895" max="5895" width="8.140625" style="32" customWidth="1"/>
    <col min="5896" max="5896" width="12.85546875" style="32" customWidth="1"/>
    <col min="5897" max="5897" width="5.28515625" style="32" customWidth="1"/>
    <col min="5898" max="5899" width="11" style="32" customWidth="1"/>
    <col min="5900" max="5900" width="13.42578125" style="32" bestFit="1" customWidth="1"/>
    <col min="5901" max="6145" width="11.42578125" style="32"/>
    <col min="6146" max="6146" width="9.42578125" style="32" customWidth="1"/>
    <col min="6147" max="6147" width="10.5703125" style="32" customWidth="1"/>
    <col min="6148" max="6148" width="7" style="32" customWidth="1"/>
    <col min="6149" max="6149" width="8.5703125" style="32" customWidth="1"/>
    <col min="6150" max="6150" width="10.28515625" style="32" customWidth="1"/>
    <col min="6151" max="6151" width="8.140625" style="32" customWidth="1"/>
    <col min="6152" max="6152" width="12.85546875" style="32" customWidth="1"/>
    <col min="6153" max="6153" width="5.28515625" style="32" customWidth="1"/>
    <col min="6154" max="6155" width="11" style="32" customWidth="1"/>
    <col min="6156" max="6156" width="13.42578125" style="32" bestFit="1" customWidth="1"/>
    <col min="6157" max="6401" width="11.42578125" style="32"/>
    <col min="6402" max="6402" width="9.42578125" style="32" customWidth="1"/>
    <col min="6403" max="6403" width="10.5703125" style="32" customWidth="1"/>
    <col min="6404" max="6404" width="7" style="32" customWidth="1"/>
    <col min="6405" max="6405" width="8.5703125" style="32" customWidth="1"/>
    <col min="6406" max="6406" width="10.28515625" style="32" customWidth="1"/>
    <col min="6407" max="6407" width="8.140625" style="32" customWidth="1"/>
    <col min="6408" max="6408" width="12.85546875" style="32" customWidth="1"/>
    <col min="6409" max="6409" width="5.28515625" style="32" customWidth="1"/>
    <col min="6410" max="6411" width="11" style="32" customWidth="1"/>
    <col min="6412" max="6412" width="13.42578125" style="32" bestFit="1" customWidth="1"/>
    <col min="6413" max="6657" width="11.42578125" style="32"/>
    <col min="6658" max="6658" width="9.42578125" style="32" customWidth="1"/>
    <col min="6659" max="6659" width="10.5703125" style="32" customWidth="1"/>
    <col min="6660" max="6660" width="7" style="32" customWidth="1"/>
    <col min="6661" max="6661" width="8.5703125" style="32" customWidth="1"/>
    <col min="6662" max="6662" width="10.28515625" style="32" customWidth="1"/>
    <col min="6663" max="6663" width="8.140625" style="32" customWidth="1"/>
    <col min="6664" max="6664" width="12.85546875" style="32" customWidth="1"/>
    <col min="6665" max="6665" width="5.28515625" style="32" customWidth="1"/>
    <col min="6666" max="6667" width="11" style="32" customWidth="1"/>
    <col min="6668" max="6668" width="13.42578125" style="32" bestFit="1" customWidth="1"/>
    <col min="6669" max="6913" width="11.42578125" style="32"/>
    <col min="6914" max="6914" width="9.42578125" style="32" customWidth="1"/>
    <col min="6915" max="6915" width="10.5703125" style="32" customWidth="1"/>
    <col min="6916" max="6916" width="7" style="32" customWidth="1"/>
    <col min="6917" max="6917" width="8.5703125" style="32" customWidth="1"/>
    <col min="6918" max="6918" width="10.28515625" style="32" customWidth="1"/>
    <col min="6919" max="6919" width="8.140625" style="32" customWidth="1"/>
    <col min="6920" max="6920" width="12.85546875" style="32" customWidth="1"/>
    <col min="6921" max="6921" width="5.28515625" style="32" customWidth="1"/>
    <col min="6922" max="6923" width="11" style="32" customWidth="1"/>
    <col min="6924" max="6924" width="13.42578125" style="32" bestFit="1" customWidth="1"/>
    <col min="6925" max="7169" width="11.42578125" style="32"/>
    <col min="7170" max="7170" width="9.42578125" style="32" customWidth="1"/>
    <col min="7171" max="7171" width="10.5703125" style="32" customWidth="1"/>
    <col min="7172" max="7172" width="7" style="32" customWidth="1"/>
    <col min="7173" max="7173" width="8.5703125" style="32" customWidth="1"/>
    <col min="7174" max="7174" width="10.28515625" style="32" customWidth="1"/>
    <col min="7175" max="7175" width="8.140625" style="32" customWidth="1"/>
    <col min="7176" max="7176" width="12.85546875" style="32" customWidth="1"/>
    <col min="7177" max="7177" width="5.28515625" style="32" customWidth="1"/>
    <col min="7178" max="7179" width="11" style="32" customWidth="1"/>
    <col min="7180" max="7180" width="13.42578125" style="32" bestFit="1" customWidth="1"/>
    <col min="7181" max="7425" width="11.42578125" style="32"/>
    <col min="7426" max="7426" width="9.42578125" style="32" customWidth="1"/>
    <col min="7427" max="7427" width="10.5703125" style="32" customWidth="1"/>
    <col min="7428" max="7428" width="7" style="32" customWidth="1"/>
    <col min="7429" max="7429" width="8.5703125" style="32" customWidth="1"/>
    <col min="7430" max="7430" width="10.28515625" style="32" customWidth="1"/>
    <col min="7431" max="7431" width="8.140625" style="32" customWidth="1"/>
    <col min="7432" max="7432" width="12.85546875" style="32" customWidth="1"/>
    <col min="7433" max="7433" width="5.28515625" style="32" customWidth="1"/>
    <col min="7434" max="7435" width="11" style="32" customWidth="1"/>
    <col min="7436" max="7436" width="13.42578125" style="32" bestFit="1" customWidth="1"/>
    <col min="7437" max="7681" width="11.42578125" style="32"/>
    <col min="7682" max="7682" width="9.42578125" style="32" customWidth="1"/>
    <col min="7683" max="7683" width="10.5703125" style="32" customWidth="1"/>
    <col min="7684" max="7684" width="7" style="32" customWidth="1"/>
    <col min="7685" max="7685" width="8.5703125" style="32" customWidth="1"/>
    <col min="7686" max="7686" width="10.28515625" style="32" customWidth="1"/>
    <col min="7687" max="7687" width="8.140625" style="32" customWidth="1"/>
    <col min="7688" max="7688" width="12.85546875" style="32" customWidth="1"/>
    <col min="7689" max="7689" width="5.28515625" style="32" customWidth="1"/>
    <col min="7690" max="7691" width="11" style="32" customWidth="1"/>
    <col min="7692" max="7692" width="13.42578125" style="32" bestFit="1" customWidth="1"/>
    <col min="7693" max="7937" width="11.42578125" style="32"/>
    <col min="7938" max="7938" width="9.42578125" style="32" customWidth="1"/>
    <col min="7939" max="7939" width="10.5703125" style="32" customWidth="1"/>
    <col min="7940" max="7940" width="7" style="32" customWidth="1"/>
    <col min="7941" max="7941" width="8.5703125" style="32" customWidth="1"/>
    <col min="7942" max="7942" width="10.28515625" style="32" customWidth="1"/>
    <col min="7943" max="7943" width="8.140625" style="32" customWidth="1"/>
    <col min="7944" max="7944" width="12.85546875" style="32" customWidth="1"/>
    <col min="7945" max="7945" width="5.28515625" style="32" customWidth="1"/>
    <col min="7946" max="7947" width="11" style="32" customWidth="1"/>
    <col min="7948" max="7948" width="13.42578125" style="32" bestFit="1" customWidth="1"/>
    <col min="7949" max="8193" width="11.42578125" style="32"/>
    <col min="8194" max="8194" width="9.42578125" style="32" customWidth="1"/>
    <col min="8195" max="8195" width="10.5703125" style="32" customWidth="1"/>
    <col min="8196" max="8196" width="7" style="32" customWidth="1"/>
    <col min="8197" max="8197" width="8.5703125" style="32" customWidth="1"/>
    <col min="8198" max="8198" width="10.28515625" style="32" customWidth="1"/>
    <col min="8199" max="8199" width="8.140625" style="32" customWidth="1"/>
    <col min="8200" max="8200" width="12.85546875" style="32" customWidth="1"/>
    <col min="8201" max="8201" width="5.28515625" style="32" customWidth="1"/>
    <col min="8202" max="8203" width="11" style="32" customWidth="1"/>
    <col min="8204" max="8204" width="13.42578125" style="32" bestFit="1" customWidth="1"/>
    <col min="8205" max="8449" width="11.42578125" style="32"/>
    <col min="8450" max="8450" width="9.42578125" style="32" customWidth="1"/>
    <col min="8451" max="8451" width="10.5703125" style="32" customWidth="1"/>
    <col min="8452" max="8452" width="7" style="32" customWidth="1"/>
    <col min="8453" max="8453" width="8.5703125" style="32" customWidth="1"/>
    <col min="8454" max="8454" width="10.28515625" style="32" customWidth="1"/>
    <col min="8455" max="8455" width="8.140625" style="32" customWidth="1"/>
    <col min="8456" max="8456" width="12.85546875" style="32" customWidth="1"/>
    <col min="8457" max="8457" width="5.28515625" style="32" customWidth="1"/>
    <col min="8458" max="8459" width="11" style="32" customWidth="1"/>
    <col min="8460" max="8460" width="13.42578125" style="32" bestFit="1" customWidth="1"/>
    <col min="8461" max="8705" width="11.42578125" style="32"/>
    <col min="8706" max="8706" width="9.42578125" style="32" customWidth="1"/>
    <col min="8707" max="8707" width="10.5703125" style="32" customWidth="1"/>
    <col min="8708" max="8708" width="7" style="32" customWidth="1"/>
    <col min="8709" max="8709" width="8.5703125" style="32" customWidth="1"/>
    <col min="8710" max="8710" width="10.28515625" style="32" customWidth="1"/>
    <col min="8711" max="8711" width="8.140625" style="32" customWidth="1"/>
    <col min="8712" max="8712" width="12.85546875" style="32" customWidth="1"/>
    <col min="8713" max="8713" width="5.28515625" style="32" customWidth="1"/>
    <col min="8714" max="8715" width="11" style="32" customWidth="1"/>
    <col min="8716" max="8716" width="13.42578125" style="32" bestFit="1" customWidth="1"/>
    <col min="8717" max="8961" width="11.42578125" style="32"/>
    <col min="8962" max="8962" width="9.42578125" style="32" customWidth="1"/>
    <col min="8963" max="8963" width="10.5703125" style="32" customWidth="1"/>
    <col min="8964" max="8964" width="7" style="32" customWidth="1"/>
    <col min="8965" max="8965" width="8.5703125" style="32" customWidth="1"/>
    <col min="8966" max="8966" width="10.28515625" style="32" customWidth="1"/>
    <col min="8967" max="8967" width="8.140625" style="32" customWidth="1"/>
    <col min="8968" max="8968" width="12.85546875" style="32" customWidth="1"/>
    <col min="8969" max="8969" width="5.28515625" style="32" customWidth="1"/>
    <col min="8970" max="8971" width="11" style="32" customWidth="1"/>
    <col min="8972" max="8972" width="13.42578125" style="32" bestFit="1" customWidth="1"/>
    <col min="8973" max="9217" width="11.42578125" style="32"/>
    <col min="9218" max="9218" width="9.42578125" style="32" customWidth="1"/>
    <col min="9219" max="9219" width="10.5703125" style="32" customWidth="1"/>
    <col min="9220" max="9220" width="7" style="32" customWidth="1"/>
    <col min="9221" max="9221" width="8.5703125" style="32" customWidth="1"/>
    <col min="9222" max="9222" width="10.28515625" style="32" customWidth="1"/>
    <col min="9223" max="9223" width="8.140625" style="32" customWidth="1"/>
    <col min="9224" max="9224" width="12.85546875" style="32" customWidth="1"/>
    <col min="9225" max="9225" width="5.28515625" style="32" customWidth="1"/>
    <col min="9226" max="9227" width="11" style="32" customWidth="1"/>
    <col min="9228" max="9228" width="13.42578125" style="32" bestFit="1" customWidth="1"/>
    <col min="9229" max="9473" width="11.42578125" style="32"/>
    <col min="9474" max="9474" width="9.42578125" style="32" customWidth="1"/>
    <col min="9475" max="9475" width="10.5703125" style="32" customWidth="1"/>
    <col min="9476" max="9476" width="7" style="32" customWidth="1"/>
    <col min="9477" max="9477" width="8.5703125" style="32" customWidth="1"/>
    <col min="9478" max="9478" width="10.28515625" style="32" customWidth="1"/>
    <col min="9479" max="9479" width="8.140625" style="32" customWidth="1"/>
    <col min="9480" max="9480" width="12.85546875" style="32" customWidth="1"/>
    <col min="9481" max="9481" width="5.28515625" style="32" customWidth="1"/>
    <col min="9482" max="9483" width="11" style="32" customWidth="1"/>
    <col min="9484" max="9484" width="13.42578125" style="32" bestFit="1" customWidth="1"/>
    <col min="9485" max="9729" width="11.42578125" style="32"/>
    <col min="9730" max="9730" width="9.42578125" style="32" customWidth="1"/>
    <col min="9731" max="9731" width="10.5703125" style="32" customWidth="1"/>
    <col min="9732" max="9732" width="7" style="32" customWidth="1"/>
    <col min="9733" max="9733" width="8.5703125" style="32" customWidth="1"/>
    <col min="9734" max="9734" width="10.28515625" style="32" customWidth="1"/>
    <col min="9735" max="9735" width="8.140625" style="32" customWidth="1"/>
    <col min="9736" max="9736" width="12.85546875" style="32" customWidth="1"/>
    <col min="9737" max="9737" width="5.28515625" style="32" customWidth="1"/>
    <col min="9738" max="9739" width="11" style="32" customWidth="1"/>
    <col min="9740" max="9740" width="13.42578125" style="32" bestFit="1" customWidth="1"/>
    <col min="9741" max="9985" width="11.42578125" style="32"/>
    <col min="9986" max="9986" width="9.42578125" style="32" customWidth="1"/>
    <col min="9987" max="9987" width="10.5703125" style="32" customWidth="1"/>
    <col min="9988" max="9988" width="7" style="32" customWidth="1"/>
    <col min="9989" max="9989" width="8.5703125" style="32" customWidth="1"/>
    <col min="9990" max="9990" width="10.28515625" style="32" customWidth="1"/>
    <col min="9991" max="9991" width="8.140625" style="32" customWidth="1"/>
    <col min="9992" max="9992" width="12.85546875" style="32" customWidth="1"/>
    <col min="9993" max="9993" width="5.28515625" style="32" customWidth="1"/>
    <col min="9994" max="9995" width="11" style="32" customWidth="1"/>
    <col min="9996" max="9996" width="13.42578125" style="32" bestFit="1" customWidth="1"/>
    <col min="9997" max="10241" width="11.42578125" style="32"/>
    <col min="10242" max="10242" width="9.42578125" style="32" customWidth="1"/>
    <col min="10243" max="10243" width="10.5703125" style="32" customWidth="1"/>
    <col min="10244" max="10244" width="7" style="32" customWidth="1"/>
    <col min="10245" max="10245" width="8.5703125" style="32" customWidth="1"/>
    <col min="10246" max="10246" width="10.28515625" style="32" customWidth="1"/>
    <col min="10247" max="10247" width="8.140625" style="32" customWidth="1"/>
    <col min="10248" max="10248" width="12.85546875" style="32" customWidth="1"/>
    <col min="10249" max="10249" width="5.28515625" style="32" customWidth="1"/>
    <col min="10250" max="10251" width="11" style="32" customWidth="1"/>
    <col min="10252" max="10252" width="13.42578125" style="32" bestFit="1" customWidth="1"/>
    <col min="10253" max="10497" width="11.42578125" style="32"/>
    <col min="10498" max="10498" width="9.42578125" style="32" customWidth="1"/>
    <col min="10499" max="10499" width="10.5703125" style="32" customWidth="1"/>
    <col min="10500" max="10500" width="7" style="32" customWidth="1"/>
    <col min="10501" max="10501" width="8.5703125" style="32" customWidth="1"/>
    <col min="10502" max="10502" width="10.28515625" style="32" customWidth="1"/>
    <col min="10503" max="10503" width="8.140625" style="32" customWidth="1"/>
    <col min="10504" max="10504" width="12.85546875" style="32" customWidth="1"/>
    <col min="10505" max="10505" width="5.28515625" style="32" customWidth="1"/>
    <col min="10506" max="10507" width="11" style="32" customWidth="1"/>
    <col min="10508" max="10508" width="13.42578125" style="32" bestFit="1" customWidth="1"/>
    <col min="10509" max="10753" width="11.42578125" style="32"/>
    <col min="10754" max="10754" width="9.42578125" style="32" customWidth="1"/>
    <col min="10755" max="10755" width="10.5703125" style="32" customWidth="1"/>
    <col min="10756" max="10756" width="7" style="32" customWidth="1"/>
    <col min="10757" max="10757" width="8.5703125" style="32" customWidth="1"/>
    <col min="10758" max="10758" width="10.28515625" style="32" customWidth="1"/>
    <col min="10759" max="10759" width="8.140625" style="32" customWidth="1"/>
    <col min="10760" max="10760" width="12.85546875" style="32" customWidth="1"/>
    <col min="10761" max="10761" width="5.28515625" style="32" customWidth="1"/>
    <col min="10762" max="10763" width="11" style="32" customWidth="1"/>
    <col min="10764" max="10764" width="13.42578125" style="32" bestFit="1" customWidth="1"/>
    <col min="10765" max="11009" width="11.42578125" style="32"/>
    <col min="11010" max="11010" width="9.42578125" style="32" customWidth="1"/>
    <col min="11011" max="11011" width="10.5703125" style="32" customWidth="1"/>
    <col min="11012" max="11012" width="7" style="32" customWidth="1"/>
    <col min="11013" max="11013" width="8.5703125" style="32" customWidth="1"/>
    <col min="11014" max="11014" width="10.28515625" style="32" customWidth="1"/>
    <col min="11015" max="11015" width="8.140625" style="32" customWidth="1"/>
    <col min="11016" max="11016" width="12.85546875" style="32" customWidth="1"/>
    <col min="11017" max="11017" width="5.28515625" style="32" customWidth="1"/>
    <col min="11018" max="11019" width="11" style="32" customWidth="1"/>
    <col min="11020" max="11020" width="13.42578125" style="32" bestFit="1" customWidth="1"/>
    <col min="11021" max="11265" width="11.42578125" style="32"/>
    <col min="11266" max="11266" width="9.42578125" style="32" customWidth="1"/>
    <col min="11267" max="11267" width="10.5703125" style="32" customWidth="1"/>
    <col min="11268" max="11268" width="7" style="32" customWidth="1"/>
    <col min="11269" max="11269" width="8.5703125" style="32" customWidth="1"/>
    <col min="11270" max="11270" width="10.28515625" style="32" customWidth="1"/>
    <col min="11271" max="11271" width="8.140625" style="32" customWidth="1"/>
    <col min="11272" max="11272" width="12.85546875" style="32" customWidth="1"/>
    <col min="11273" max="11273" width="5.28515625" style="32" customWidth="1"/>
    <col min="11274" max="11275" width="11" style="32" customWidth="1"/>
    <col min="11276" max="11276" width="13.42578125" style="32" bestFit="1" customWidth="1"/>
    <col min="11277" max="11521" width="11.42578125" style="32"/>
    <col min="11522" max="11522" width="9.42578125" style="32" customWidth="1"/>
    <col min="11523" max="11523" width="10.5703125" style="32" customWidth="1"/>
    <col min="11524" max="11524" width="7" style="32" customWidth="1"/>
    <col min="11525" max="11525" width="8.5703125" style="32" customWidth="1"/>
    <col min="11526" max="11526" width="10.28515625" style="32" customWidth="1"/>
    <col min="11527" max="11527" width="8.140625" style="32" customWidth="1"/>
    <col min="11528" max="11528" width="12.85546875" style="32" customWidth="1"/>
    <col min="11529" max="11529" width="5.28515625" style="32" customWidth="1"/>
    <col min="11530" max="11531" width="11" style="32" customWidth="1"/>
    <col min="11532" max="11532" width="13.42578125" style="32" bestFit="1" customWidth="1"/>
    <col min="11533" max="11777" width="11.42578125" style="32"/>
    <col min="11778" max="11778" width="9.42578125" style="32" customWidth="1"/>
    <col min="11779" max="11779" width="10.5703125" style="32" customWidth="1"/>
    <col min="11780" max="11780" width="7" style="32" customWidth="1"/>
    <col min="11781" max="11781" width="8.5703125" style="32" customWidth="1"/>
    <col min="11782" max="11782" width="10.28515625" style="32" customWidth="1"/>
    <col min="11783" max="11783" width="8.140625" style="32" customWidth="1"/>
    <col min="11784" max="11784" width="12.85546875" style="32" customWidth="1"/>
    <col min="11785" max="11785" width="5.28515625" style="32" customWidth="1"/>
    <col min="11786" max="11787" width="11" style="32" customWidth="1"/>
    <col min="11788" max="11788" width="13.42578125" style="32" bestFit="1" customWidth="1"/>
    <col min="11789" max="12033" width="11.42578125" style="32"/>
    <col min="12034" max="12034" width="9.42578125" style="32" customWidth="1"/>
    <col min="12035" max="12035" width="10.5703125" style="32" customWidth="1"/>
    <col min="12036" max="12036" width="7" style="32" customWidth="1"/>
    <col min="12037" max="12037" width="8.5703125" style="32" customWidth="1"/>
    <col min="12038" max="12038" width="10.28515625" style="32" customWidth="1"/>
    <col min="12039" max="12039" width="8.140625" style="32" customWidth="1"/>
    <col min="12040" max="12040" width="12.85546875" style="32" customWidth="1"/>
    <col min="12041" max="12041" width="5.28515625" style="32" customWidth="1"/>
    <col min="12042" max="12043" width="11" style="32" customWidth="1"/>
    <col min="12044" max="12044" width="13.42578125" style="32" bestFit="1" customWidth="1"/>
    <col min="12045" max="12289" width="11.42578125" style="32"/>
    <col min="12290" max="12290" width="9.42578125" style="32" customWidth="1"/>
    <col min="12291" max="12291" width="10.5703125" style="32" customWidth="1"/>
    <col min="12292" max="12292" width="7" style="32" customWidth="1"/>
    <col min="12293" max="12293" width="8.5703125" style="32" customWidth="1"/>
    <col min="12294" max="12294" width="10.28515625" style="32" customWidth="1"/>
    <col min="12295" max="12295" width="8.140625" style="32" customWidth="1"/>
    <col min="12296" max="12296" width="12.85546875" style="32" customWidth="1"/>
    <col min="12297" max="12297" width="5.28515625" style="32" customWidth="1"/>
    <col min="12298" max="12299" width="11" style="32" customWidth="1"/>
    <col min="12300" max="12300" width="13.42578125" style="32" bestFit="1" customWidth="1"/>
    <col min="12301" max="12545" width="11.42578125" style="32"/>
    <col min="12546" max="12546" width="9.42578125" style="32" customWidth="1"/>
    <col min="12547" max="12547" width="10.5703125" style="32" customWidth="1"/>
    <col min="12548" max="12548" width="7" style="32" customWidth="1"/>
    <col min="12549" max="12549" width="8.5703125" style="32" customWidth="1"/>
    <col min="12550" max="12550" width="10.28515625" style="32" customWidth="1"/>
    <col min="12551" max="12551" width="8.140625" style="32" customWidth="1"/>
    <col min="12552" max="12552" width="12.85546875" style="32" customWidth="1"/>
    <col min="12553" max="12553" width="5.28515625" style="32" customWidth="1"/>
    <col min="12554" max="12555" width="11" style="32" customWidth="1"/>
    <col min="12556" max="12556" width="13.42578125" style="32" bestFit="1" customWidth="1"/>
    <col min="12557" max="12801" width="11.42578125" style="32"/>
    <col min="12802" max="12802" width="9.42578125" style="32" customWidth="1"/>
    <col min="12803" max="12803" width="10.5703125" style="32" customWidth="1"/>
    <col min="12804" max="12804" width="7" style="32" customWidth="1"/>
    <col min="12805" max="12805" width="8.5703125" style="32" customWidth="1"/>
    <col min="12806" max="12806" width="10.28515625" style="32" customWidth="1"/>
    <col min="12807" max="12807" width="8.140625" style="32" customWidth="1"/>
    <col min="12808" max="12808" width="12.85546875" style="32" customWidth="1"/>
    <col min="12809" max="12809" width="5.28515625" style="32" customWidth="1"/>
    <col min="12810" max="12811" width="11" style="32" customWidth="1"/>
    <col min="12812" max="12812" width="13.42578125" style="32" bestFit="1" customWidth="1"/>
    <col min="12813" max="13057" width="11.42578125" style="32"/>
    <col min="13058" max="13058" width="9.42578125" style="32" customWidth="1"/>
    <col min="13059" max="13059" width="10.5703125" style="32" customWidth="1"/>
    <col min="13060" max="13060" width="7" style="32" customWidth="1"/>
    <col min="13061" max="13061" width="8.5703125" style="32" customWidth="1"/>
    <col min="13062" max="13062" width="10.28515625" style="32" customWidth="1"/>
    <col min="13063" max="13063" width="8.140625" style="32" customWidth="1"/>
    <col min="13064" max="13064" width="12.85546875" style="32" customWidth="1"/>
    <col min="13065" max="13065" width="5.28515625" style="32" customWidth="1"/>
    <col min="13066" max="13067" width="11" style="32" customWidth="1"/>
    <col min="13068" max="13068" width="13.42578125" style="32" bestFit="1" customWidth="1"/>
    <col min="13069" max="13313" width="11.42578125" style="32"/>
    <col min="13314" max="13314" width="9.42578125" style="32" customWidth="1"/>
    <col min="13315" max="13315" width="10.5703125" style="32" customWidth="1"/>
    <col min="13316" max="13316" width="7" style="32" customWidth="1"/>
    <col min="13317" max="13317" width="8.5703125" style="32" customWidth="1"/>
    <col min="13318" max="13318" width="10.28515625" style="32" customWidth="1"/>
    <col min="13319" max="13319" width="8.140625" style="32" customWidth="1"/>
    <col min="13320" max="13320" width="12.85546875" style="32" customWidth="1"/>
    <col min="13321" max="13321" width="5.28515625" style="32" customWidth="1"/>
    <col min="13322" max="13323" width="11" style="32" customWidth="1"/>
    <col min="13324" max="13324" width="13.42578125" style="32" bestFit="1" customWidth="1"/>
    <col min="13325" max="13569" width="11.42578125" style="32"/>
    <col min="13570" max="13570" width="9.42578125" style="32" customWidth="1"/>
    <col min="13571" max="13571" width="10.5703125" style="32" customWidth="1"/>
    <col min="13572" max="13572" width="7" style="32" customWidth="1"/>
    <col min="13573" max="13573" width="8.5703125" style="32" customWidth="1"/>
    <col min="13574" max="13574" width="10.28515625" style="32" customWidth="1"/>
    <col min="13575" max="13575" width="8.140625" style="32" customWidth="1"/>
    <col min="13576" max="13576" width="12.85546875" style="32" customWidth="1"/>
    <col min="13577" max="13577" width="5.28515625" style="32" customWidth="1"/>
    <col min="13578" max="13579" width="11" style="32" customWidth="1"/>
    <col min="13580" max="13580" width="13.42578125" style="32" bestFit="1" customWidth="1"/>
    <col min="13581" max="13825" width="11.42578125" style="32"/>
    <col min="13826" max="13826" width="9.42578125" style="32" customWidth="1"/>
    <col min="13827" max="13827" width="10.5703125" style="32" customWidth="1"/>
    <col min="13828" max="13828" width="7" style="32" customWidth="1"/>
    <col min="13829" max="13829" width="8.5703125" style="32" customWidth="1"/>
    <col min="13830" max="13830" width="10.28515625" style="32" customWidth="1"/>
    <col min="13831" max="13831" width="8.140625" style="32" customWidth="1"/>
    <col min="13832" max="13832" width="12.85546875" style="32" customWidth="1"/>
    <col min="13833" max="13833" width="5.28515625" style="32" customWidth="1"/>
    <col min="13834" max="13835" width="11" style="32" customWidth="1"/>
    <col min="13836" max="13836" width="13.42578125" style="32" bestFit="1" customWidth="1"/>
    <col min="13837" max="14081" width="11.42578125" style="32"/>
    <col min="14082" max="14082" width="9.42578125" style="32" customWidth="1"/>
    <col min="14083" max="14083" width="10.5703125" style="32" customWidth="1"/>
    <col min="14084" max="14084" width="7" style="32" customWidth="1"/>
    <col min="14085" max="14085" width="8.5703125" style="32" customWidth="1"/>
    <col min="14086" max="14086" width="10.28515625" style="32" customWidth="1"/>
    <col min="14087" max="14087" width="8.140625" style="32" customWidth="1"/>
    <col min="14088" max="14088" width="12.85546875" style="32" customWidth="1"/>
    <col min="14089" max="14089" width="5.28515625" style="32" customWidth="1"/>
    <col min="14090" max="14091" width="11" style="32" customWidth="1"/>
    <col min="14092" max="14092" width="13.42578125" style="32" bestFit="1" customWidth="1"/>
    <col min="14093" max="14337" width="11.42578125" style="32"/>
    <col min="14338" max="14338" width="9.42578125" style="32" customWidth="1"/>
    <col min="14339" max="14339" width="10.5703125" style="32" customWidth="1"/>
    <col min="14340" max="14340" width="7" style="32" customWidth="1"/>
    <col min="14341" max="14341" width="8.5703125" style="32" customWidth="1"/>
    <col min="14342" max="14342" width="10.28515625" style="32" customWidth="1"/>
    <col min="14343" max="14343" width="8.140625" style="32" customWidth="1"/>
    <col min="14344" max="14344" width="12.85546875" style="32" customWidth="1"/>
    <col min="14345" max="14345" width="5.28515625" style="32" customWidth="1"/>
    <col min="14346" max="14347" width="11" style="32" customWidth="1"/>
    <col min="14348" max="14348" width="13.42578125" style="32" bestFit="1" customWidth="1"/>
    <col min="14349" max="14593" width="11.42578125" style="32"/>
    <col min="14594" max="14594" width="9.42578125" style="32" customWidth="1"/>
    <col min="14595" max="14595" width="10.5703125" style="32" customWidth="1"/>
    <col min="14596" max="14596" width="7" style="32" customWidth="1"/>
    <col min="14597" max="14597" width="8.5703125" style="32" customWidth="1"/>
    <col min="14598" max="14598" width="10.28515625" style="32" customWidth="1"/>
    <col min="14599" max="14599" width="8.140625" style="32" customWidth="1"/>
    <col min="14600" max="14600" width="12.85546875" style="32" customWidth="1"/>
    <col min="14601" max="14601" width="5.28515625" style="32" customWidth="1"/>
    <col min="14602" max="14603" width="11" style="32" customWidth="1"/>
    <col min="14604" max="14604" width="13.42578125" style="32" bestFit="1" customWidth="1"/>
    <col min="14605" max="14849" width="11.42578125" style="32"/>
    <col min="14850" max="14850" width="9.42578125" style="32" customWidth="1"/>
    <col min="14851" max="14851" width="10.5703125" style="32" customWidth="1"/>
    <col min="14852" max="14852" width="7" style="32" customWidth="1"/>
    <col min="14853" max="14853" width="8.5703125" style="32" customWidth="1"/>
    <col min="14854" max="14854" width="10.28515625" style="32" customWidth="1"/>
    <col min="14855" max="14855" width="8.140625" style="32" customWidth="1"/>
    <col min="14856" max="14856" width="12.85546875" style="32" customWidth="1"/>
    <col min="14857" max="14857" width="5.28515625" style="32" customWidth="1"/>
    <col min="14858" max="14859" width="11" style="32" customWidth="1"/>
    <col min="14860" max="14860" width="13.42578125" style="32" bestFit="1" customWidth="1"/>
    <col min="14861" max="15105" width="11.42578125" style="32"/>
    <col min="15106" max="15106" width="9.42578125" style="32" customWidth="1"/>
    <col min="15107" max="15107" width="10.5703125" style="32" customWidth="1"/>
    <col min="15108" max="15108" width="7" style="32" customWidth="1"/>
    <col min="15109" max="15109" width="8.5703125" style="32" customWidth="1"/>
    <col min="15110" max="15110" width="10.28515625" style="32" customWidth="1"/>
    <col min="15111" max="15111" width="8.140625" style="32" customWidth="1"/>
    <col min="15112" max="15112" width="12.85546875" style="32" customWidth="1"/>
    <col min="15113" max="15113" width="5.28515625" style="32" customWidth="1"/>
    <col min="15114" max="15115" width="11" style="32" customWidth="1"/>
    <col min="15116" max="15116" width="13.42578125" style="32" bestFit="1" customWidth="1"/>
    <col min="15117" max="15361" width="11.42578125" style="32"/>
    <col min="15362" max="15362" width="9.42578125" style="32" customWidth="1"/>
    <col min="15363" max="15363" width="10.5703125" style="32" customWidth="1"/>
    <col min="15364" max="15364" width="7" style="32" customWidth="1"/>
    <col min="15365" max="15365" width="8.5703125" style="32" customWidth="1"/>
    <col min="15366" max="15366" width="10.28515625" style="32" customWidth="1"/>
    <col min="15367" max="15367" width="8.140625" style="32" customWidth="1"/>
    <col min="15368" max="15368" width="12.85546875" style="32" customWidth="1"/>
    <col min="15369" max="15369" width="5.28515625" style="32" customWidth="1"/>
    <col min="15370" max="15371" width="11" style="32" customWidth="1"/>
    <col min="15372" max="15372" width="13.42578125" style="32" bestFit="1" customWidth="1"/>
    <col min="15373" max="15617" width="11.42578125" style="32"/>
    <col min="15618" max="15618" width="9.42578125" style="32" customWidth="1"/>
    <col min="15619" max="15619" width="10.5703125" style="32" customWidth="1"/>
    <col min="15620" max="15620" width="7" style="32" customWidth="1"/>
    <col min="15621" max="15621" width="8.5703125" style="32" customWidth="1"/>
    <col min="15622" max="15622" width="10.28515625" style="32" customWidth="1"/>
    <col min="15623" max="15623" width="8.140625" style="32" customWidth="1"/>
    <col min="15624" max="15624" width="12.85546875" style="32" customWidth="1"/>
    <col min="15625" max="15625" width="5.28515625" style="32" customWidth="1"/>
    <col min="15626" max="15627" width="11" style="32" customWidth="1"/>
    <col min="15628" max="15628" width="13.42578125" style="32" bestFit="1" customWidth="1"/>
    <col min="15629" max="15873" width="11.42578125" style="32"/>
    <col min="15874" max="15874" width="9.42578125" style="32" customWidth="1"/>
    <col min="15875" max="15875" width="10.5703125" style="32" customWidth="1"/>
    <col min="15876" max="15876" width="7" style="32" customWidth="1"/>
    <col min="15877" max="15877" width="8.5703125" style="32" customWidth="1"/>
    <col min="15878" max="15878" width="10.28515625" style="32" customWidth="1"/>
    <col min="15879" max="15879" width="8.140625" style="32" customWidth="1"/>
    <col min="15880" max="15880" width="12.85546875" style="32" customWidth="1"/>
    <col min="15881" max="15881" width="5.28515625" style="32" customWidth="1"/>
    <col min="15882" max="15883" width="11" style="32" customWidth="1"/>
    <col min="15884" max="15884" width="13.42578125" style="32" bestFit="1" customWidth="1"/>
    <col min="15885" max="16129" width="11.42578125" style="32"/>
    <col min="16130" max="16130" width="9.42578125" style="32" customWidth="1"/>
    <col min="16131" max="16131" width="10.5703125" style="32" customWidth="1"/>
    <col min="16132" max="16132" width="7" style="32" customWidth="1"/>
    <col min="16133" max="16133" width="8.5703125" style="32" customWidth="1"/>
    <col min="16134" max="16134" width="10.28515625" style="32" customWidth="1"/>
    <col min="16135" max="16135" width="8.140625" style="32" customWidth="1"/>
    <col min="16136" max="16136" width="12.85546875" style="32" customWidth="1"/>
    <col min="16137" max="16137" width="5.28515625" style="32" customWidth="1"/>
    <col min="16138" max="16139" width="11" style="32" customWidth="1"/>
    <col min="16140" max="16140" width="13.42578125" style="32" bestFit="1" customWidth="1"/>
    <col min="16141" max="16384" width="11.42578125" style="32"/>
  </cols>
  <sheetData>
    <row r="5" spans="1:12" x14ac:dyDescent="0.2">
      <c r="A5" s="302" t="s">
        <v>170</v>
      </c>
      <c r="B5" s="302"/>
      <c r="C5" s="302"/>
      <c r="D5" s="302"/>
      <c r="E5" s="302"/>
      <c r="F5" s="302"/>
      <c r="G5" s="302"/>
      <c r="H5" s="302"/>
      <c r="I5" s="302"/>
      <c r="J5" s="302"/>
      <c r="K5" s="302"/>
      <c r="L5" s="302"/>
    </row>
    <row r="6" spans="1:12" x14ac:dyDescent="0.2">
      <c r="B6" s="33"/>
      <c r="C6" s="33"/>
      <c r="D6" s="33"/>
      <c r="E6" s="33"/>
      <c r="F6" s="33"/>
      <c r="G6" s="33"/>
      <c r="H6" s="33"/>
      <c r="I6" s="33"/>
      <c r="J6" s="33"/>
    </row>
    <row r="7" spans="1:12" ht="18.75" x14ac:dyDescent="0.3">
      <c r="A7" s="303" t="s">
        <v>282</v>
      </c>
      <c r="B7" s="303"/>
      <c r="C7" s="303"/>
      <c r="D7" s="303"/>
      <c r="E7" s="303"/>
      <c r="F7" s="303"/>
      <c r="G7" s="303"/>
      <c r="H7" s="303"/>
      <c r="I7" s="303"/>
      <c r="J7" s="303"/>
      <c r="K7" s="303"/>
      <c r="L7" s="303"/>
    </row>
    <row r="8" spans="1:12" x14ac:dyDescent="0.2">
      <c r="A8" s="304" t="s">
        <v>206</v>
      </c>
      <c r="B8" s="304"/>
      <c r="C8" s="304"/>
      <c r="D8" s="304"/>
      <c r="E8" s="304"/>
      <c r="F8" s="304"/>
      <c r="G8" s="304"/>
      <c r="H8" s="304"/>
      <c r="I8" s="304"/>
      <c r="J8" s="304"/>
      <c r="K8" s="304"/>
      <c r="L8" s="304"/>
    </row>
    <row r="9" spans="1:12" ht="18" x14ac:dyDescent="0.25">
      <c r="A9" s="198" t="s">
        <v>171</v>
      </c>
      <c r="B9" s="199"/>
      <c r="C9" s="199"/>
      <c r="D9" s="199"/>
      <c r="E9" s="36"/>
      <c r="F9" s="36"/>
      <c r="G9" s="36"/>
      <c r="H9" s="36"/>
      <c r="I9" s="36"/>
      <c r="J9" s="34"/>
      <c r="K9" s="34"/>
      <c r="L9" s="34"/>
    </row>
    <row r="10" spans="1:12" ht="12.75" customHeight="1" x14ac:dyDescent="0.2">
      <c r="A10" s="300" t="s">
        <v>172</v>
      </c>
      <c r="B10" s="300"/>
      <c r="C10" s="300"/>
      <c r="D10" s="300"/>
      <c r="E10" s="300"/>
      <c r="F10" s="300"/>
      <c r="G10" s="300"/>
      <c r="H10" s="300"/>
      <c r="I10" s="300"/>
      <c r="J10" s="300"/>
      <c r="K10" s="300"/>
      <c r="L10" s="300"/>
    </row>
    <row r="11" spans="1:12" x14ac:dyDescent="0.2">
      <c r="A11" s="300"/>
      <c r="B11" s="300"/>
      <c r="C11" s="300"/>
      <c r="D11" s="300"/>
      <c r="E11" s="300"/>
      <c r="F11" s="300"/>
      <c r="G11" s="300"/>
      <c r="H11" s="300"/>
      <c r="I11" s="300"/>
      <c r="J11" s="300"/>
      <c r="K11" s="300"/>
      <c r="L11" s="300"/>
    </row>
    <row r="12" spans="1:12" x14ac:dyDescent="0.2">
      <c r="A12" s="36"/>
      <c r="B12" s="36"/>
      <c r="C12" s="36"/>
      <c r="D12" s="36"/>
      <c r="E12" s="36"/>
      <c r="F12" s="36"/>
      <c r="G12" s="36"/>
      <c r="H12" s="36"/>
      <c r="I12" s="36"/>
      <c r="J12" s="34"/>
      <c r="K12" s="34"/>
      <c r="L12" s="34"/>
    </row>
    <row r="13" spans="1:12" x14ac:dyDescent="0.2">
      <c r="A13" s="36"/>
      <c r="B13" s="36"/>
      <c r="C13" s="36"/>
      <c r="D13" s="36"/>
      <c r="E13" s="36"/>
      <c r="F13" s="36"/>
      <c r="G13" s="36"/>
      <c r="H13" s="36"/>
      <c r="I13" s="36"/>
      <c r="J13" s="34"/>
      <c r="K13" s="34"/>
      <c r="L13" s="34"/>
    </row>
    <row r="14" spans="1:12" ht="12.75" customHeight="1" x14ac:dyDescent="0.2">
      <c r="A14" s="280" t="s">
        <v>173</v>
      </c>
      <c r="B14" s="280"/>
      <c r="C14" s="281" t="s">
        <v>174</v>
      </c>
      <c r="D14" s="281"/>
      <c r="E14" s="283" t="s">
        <v>175</v>
      </c>
      <c r="F14" s="284">
        <f>+'Balance general 2014'!D14</f>
        <v>21137746852.610001</v>
      </c>
      <c r="G14" s="284"/>
      <c r="H14" s="286" t="s">
        <v>176</v>
      </c>
      <c r="I14" s="289">
        <f>F14/F15</f>
        <v>6.1066197159876596</v>
      </c>
      <c r="J14" s="289"/>
      <c r="K14" s="34"/>
      <c r="L14" s="34"/>
    </row>
    <row r="15" spans="1:12" ht="12.75" customHeight="1" x14ac:dyDescent="0.2">
      <c r="A15" s="280"/>
      <c r="B15" s="280"/>
      <c r="C15" s="297" t="s">
        <v>177</v>
      </c>
      <c r="D15" s="297"/>
      <c r="E15" s="283"/>
      <c r="F15" s="278">
        <f>+'BALANCE GENERAL R 2014'!G13</f>
        <v>3461448040.9300003</v>
      </c>
      <c r="G15" s="278"/>
      <c r="H15" s="286"/>
      <c r="I15" s="289"/>
      <c r="J15" s="289"/>
      <c r="K15" s="34"/>
      <c r="L15" s="34"/>
    </row>
    <row r="16" spans="1:12" x14ac:dyDescent="0.2">
      <c r="A16" s="36"/>
      <c r="B16" s="36"/>
      <c r="C16" s="36"/>
      <c r="D16" s="36"/>
      <c r="E16" s="36"/>
      <c r="F16" s="36"/>
      <c r="G16" s="36"/>
      <c r="H16" s="36"/>
      <c r="I16" s="36"/>
      <c r="J16" s="34"/>
      <c r="K16" s="34"/>
      <c r="L16" s="34"/>
    </row>
    <row r="17" spans="1:12" x14ac:dyDescent="0.2">
      <c r="A17" s="36"/>
      <c r="B17" s="36"/>
      <c r="C17" s="36"/>
      <c r="D17" s="36"/>
      <c r="E17" s="36"/>
      <c r="F17" s="36"/>
      <c r="G17" s="36"/>
      <c r="H17" s="36"/>
      <c r="I17" s="36"/>
      <c r="J17" s="34"/>
      <c r="K17" s="34"/>
      <c r="L17" s="34"/>
    </row>
    <row r="18" spans="1:12" ht="12.75" customHeight="1" x14ac:dyDescent="0.2">
      <c r="A18" s="298" t="s">
        <v>293</v>
      </c>
      <c r="B18" s="299"/>
      <c r="C18" s="299"/>
      <c r="D18" s="299"/>
      <c r="E18" s="299"/>
      <c r="F18" s="299"/>
      <c r="G18" s="299"/>
      <c r="H18" s="299"/>
      <c r="I18" s="299"/>
      <c r="J18" s="299"/>
      <c r="K18" s="299"/>
      <c r="L18" s="299"/>
    </row>
    <row r="19" spans="1:12" x14ac:dyDescent="0.2">
      <c r="A19" s="299"/>
      <c r="B19" s="299"/>
      <c r="C19" s="299"/>
      <c r="D19" s="299"/>
      <c r="E19" s="299"/>
      <c r="F19" s="299"/>
      <c r="G19" s="299"/>
      <c r="H19" s="299"/>
      <c r="I19" s="299"/>
      <c r="J19" s="299"/>
      <c r="K19" s="299"/>
      <c r="L19" s="299"/>
    </row>
    <row r="20" spans="1:12" x14ac:dyDescent="0.2">
      <c r="A20" s="200"/>
      <c r="B20" s="200"/>
      <c r="C20" s="200"/>
      <c r="D20" s="200"/>
      <c r="E20" s="200"/>
      <c r="F20" s="200"/>
      <c r="G20" s="200"/>
      <c r="H20" s="200"/>
      <c r="I20" s="200"/>
      <c r="J20" s="200"/>
      <c r="K20" s="200"/>
      <c r="L20" s="200"/>
    </row>
    <row r="21" spans="1:12" ht="18" x14ac:dyDescent="0.25">
      <c r="A21" s="198" t="s">
        <v>178</v>
      </c>
      <c r="B21" s="36"/>
      <c r="C21" s="36"/>
      <c r="D21" s="36"/>
      <c r="E21" s="36"/>
      <c r="F21" s="36"/>
      <c r="G21" s="36"/>
      <c r="H21" s="36"/>
      <c r="I21" s="34"/>
      <c r="J21" s="34"/>
      <c r="K21" s="34"/>
      <c r="L21" s="34"/>
    </row>
    <row r="22" spans="1:12" ht="12.75" customHeight="1" x14ac:dyDescent="0.2">
      <c r="A22" s="300" t="s">
        <v>179</v>
      </c>
      <c r="B22" s="300"/>
      <c r="C22" s="300"/>
      <c r="D22" s="300"/>
      <c r="E22" s="300"/>
      <c r="F22" s="300"/>
      <c r="G22" s="300"/>
      <c r="H22" s="300"/>
      <c r="I22" s="300"/>
      <c r="J22" s="300"/>
      <c r="K22" s="300"/>
      <c r="L22" s="300"/>
    </row>
    <row r="23" spans="1:12" x14ac:dyDescent="0.2">
      <c r="A23" s="300"/>
      <c r="B23" s="300"/>
      <c r="C23" s="300"/>
      <c r="D23" s="300"/>
      <c r="E23" s="300"/>
      <c r="F23" s="300"/>
      <c r="G23" s="300"/>
      <c r="H23" s="300"/>
      <c r="I23" s="300"/>
      <c r="J23" s="300"/>
      <c r="K23" s="300"/>
      <c r="L23" s="300"/>
    </row>
    <row r="24" spans="1:12" ht="12.75" customHeight="1" x14ac:dyDescent="0.2">
      <c r="A24" s="300" t="s">
        <v>180</v>
      </c>
      <c r="B24" s="300"/>
      <c r="C24" s="300"/>
      <c r="D24" s="300"/>
      <c r="E24" s="300"/>
      <c r="F24" s="300"/>
      <c r="G24" s="300"/>
      <c r="H24" s="300"/>
      <c r="I24" s="300"/>
      <c r="J24" s="300"/>
      <c r="K24" s="300"/>
      <c r="L24" s="300"/>
    </row>
    <row r="25" spans="1:12" x14ac:dyDescent="0.2">
      <c r="A25" s="300"/>
      <c r="B25" s="300"/>
      <c r="C25" s="300"/>
      <c r="D25" s="300"/>
      <c r="E25" s="300"/>
      <c r="F25" s="300"/>
      <c r="G25" s="300"/>
      <c r="H25" s="300"/>
      <c r="I25" s="300"/>
      <c r="J25" s="300"/>
      <c r="K25" s="300"/>
      <c r="L25" s="300"/>
    </row>
    <row r="26" spans="1:12" x14ac:dyDescent="0.2">
      <c r="A26" s="36"/>
      <c r="B26" s="36"/>
      <c r="C26" s="36"/>
      <c r="D26" s="36"/>
      <c r="E26" s="36"/>
      <c r="F26" s="36"/>
      <c r="G26" s="36"/>
      <c r="H26" s="36"/>
      <c r="I26" s="34"/>
      <c r="J26" s="34"/>
      <c r="K26" s="34"/>
      <c r="L26" s="34"/>
    </row>
    <row r="27" spans="1:12" x14ac:dyDescent="0.2">
      <c r="A27" s="36"/>
      <c r="B27" s="36"/>
      <c r="C27" s="36"/>
      <c r="D27" s="36"/>
      <c r="E27" s="36"/>
      <c r="F27" s="36"/>
      <c r="G27" s="36"/>
      <c r="H27" s="36"/>
      <c r="I27" s="34"/>
      <c r="J27" s="34"/>
      <c r="K27" s="34"/>
      <c r="L27" s="34"/>
    </row>
    <row r="28" spans="1:12" ht="12.75" customHeight="1" x14ac:dyDescent="0.2">
      <c r="A28" s="280" t="s">
        <v>181</v>
      </c>
      <c r="B28" s="280"/>
      <c r="C28" s="281" t="s">
        <v>182</v>
      </c>
      <c r="D28" s="281"/>
      <c r="E28" s="282" t="s">
        <v>183</v>
      </c>
      <c r="F28" s="283" t="s">
        <v>175</v>
      </c>
      <c r="G28" s="284">
        <f>+'BALANCE GENERAL R 2014'!G21</f>
        <v>13120937884.889999</v>
      </c>
      <c r="H28" s="284"/>
      <c r="I28" s="285" t="s">
        <v>183</v>
      </c>
      <c r="J28" s="286" t="s">
        <v>176</v>
      </c>
      <c r="K28" s="301">
        <f>G28/G29</f>
        <v>0.10246283669118977</v>
      </c>
      <c r="L28" s="201"/>
    </row>
    <row r="29" spans="1:12" ht="12.75" customHeight="1" x14ac:dyDescent="0.2">
      <c r="A29" s="280"/>
      <c r="B29" s="280"/>
      <c r="C29" s="288" t="s">
        <v>184</v>
      </c>
      <c r="D29" s="288"/>
      <c r="E29" s="282"/>
      <c r="F29" s="283"/>
      <c r="G29" s="278">
        <f>+'BALANCE GENERAL R 2014'!C27</f>
        <v>128055579062.63002</v>
      </c>
      <c r="H29" s="278"/>
      <c r="I29" s="285"/>
      <c r="J29" s="286"/>
      <c r="K29" s="301"/>
      <c r="L29" s="34"/>
    </row>
    <row r="30" spans="1:12" x14ac:dyDescent="0.2">
      <c r="A30" s="36"/>
      <c r="B30" s="36"/>
      <c r="C30" s="36"/>
      <c r="D30" s="36"/>
      <c r="E30" s="36"/>
      <c r="F30" s="36"/>
      <c r="G30" s="36"/>
      <c r="H30" s="36"/>
      <c r="I30" s="34"/>
      <c r="J30" s="34"/>
      <c r="K30" s="34"/>
      <c r="L30" s="34"/>
    </row>
    <row r="31" spans="1:12" ht="12.75" customHeight="1" x14ac:dyDescent="0.2">
      <c r="A31" s="279" t="s">
        <v>294</v>
      </c>
      <c r="B31" s="279"/>
      <c r="C31" s="279"/>
      <c r="D31" s="279"/>
      <c r="E31" s="279"/>
      <c r="F31" s="279"/>
      <c r="G31" s="279"/>
      <c r="H31" s="279"/>
      <c r="I31" s="279"/>
      <c r="J31" s="279"/>
      <c r="K31" s="279"/>
      <c r="L31" s="279"/>
    </row>
    <row r="32" spans="1:12" x14ac:dyDescent="0.2">
      <c r="A32" s="279"/>
      <c r="B32" s="279"/>
      <c r="C32" s="279"/>
      <c r="D32" s="279"/>
      <c r="E32" s="279"/>
      <c r="F32" s="279"/>
      <c r="G32" s="279"/>
      <c r="H32" s="279"/>
      <c r="I32" s="279"/>
      <c r="J32" s="279"/>
      <c r="K32" s="279"/>
      <c r="L32" s="279"/>
    </row>
    <row r="33" spans="1:13" x14ac:dyDescent="0.2">
      <c r="A33" s="202"/>
      <c r="B33" s="202"/>
      <c r="C33" s="202"/>
      <c r="D33" s="202"/>
      <c r="E33" s="202"/>
      <c r="F33" s="202"/>
      <c r="G33" s="202"/>
      <c r="H33" s="202"/>
      <c r="I33" s="202"/>
      <c r="J33" s="202"/>
      <c r="K33" s="202"/>
      <c r="L33" s="202"/>
    </row>
    <row r="34" spans="1:13" ht="12.75" customHeight="1" x14ac:dyDescent="0.2">
      <c r="A34" s="280" t="s">
        <v>185</v>
      </c>
      <c r="B34" s="280"/>
      <c r="C34" s="290" t="s">
        <v>186</v>
      </c>
      <c r="D34" s="290"/>
      <c r="E34" s="283" t="s">
        <v>175</v>
      </c>
      <c r="F34" s="284">
        <f>G28</f>
        <v>13120937884.889999</v>
      </c>
      <c r="G34" s="284"/>
      <c r="H34" s="286" t="s">
        <v>176</v>
      </c>
      <c r="I34" s="289">
        <f>F34/F35</f>
        <v>0.1141599934574921</v>
      </c>
      <c r="J34" s="289"/>
      <c r="K34" s="202"/>
      <c r="L34" s="202"/>
    </row>
    <row r="35" spans="1:13" ht="12.75" customHeight="1" x14ac:dyDescent="0.2">
      <c r="A35" s="280"/>
      <c r="B35" s="280"/>
      <c r="C35" s="292" t="s">
        <v>187</v>
      </c>
      <c r="D35" s="292"/>
      <c r="E35" s="283"/>
      <c r="F35" s="278">
        <f>+'BALANCE GENERAL R 2014'!G23</f>
        <v>114934641177.73999</v>
      </c>
      <c r="G35" s="278"/>
      <c r="H35" s="286"/>
      <c r="I35" s="289"/>
      <c r="J35" s="289"/>
      <c r="K35" s="202"/>
      <c r="L35" s="202"/>
    </row>
    <row r="36" spans="1:13" x14ac:dyDescent="0.2">
      <c r="A36" s="203"/>
      <c r="B36" s="203"/>
      <c r="C36" s="203"/>
      <c r="D36" s="203"/>
      <c r="E36" s="203"/>
      <c r="F36" s="203"/>
      <c r="G36" s="203"/>
      <c r="H36" s="203"/>
      <c r="I36" s="202"/>
      <c r="J36" s="202"/>
      <c r="K36" s="202"/>
      <c r="L36" s="202"/>
    </row>
    <row r="37" spans="1:13" ht="12.75" customHeight="1" x14ac:dyDescent="0.2">
      <c r="A37" s="291" t="s">
        <v>295</v>
      </c>
      <c r="B37" s="291"/>
      <c r="C37" s="291"/>
      <c r="D37" s="291"/>
      <c r="E37" s="291"/>
      <c r="F37" s="291"/>
      <c r="G37" s="291"/>
      <c r="H37" s="291"/>
      <c r="I37" s="291"/>
      <c r="J37" s="291"/>
      <c r="K37" s="291"/>
      <c r="L37" s="291"/>
    </row>
    <row r="38" spans="1:13" x14ac:dyDescent="0.2">
      <c r="A38" s="291"/>
      <c r="B38" s="291"/>
      <c r="C38" s="291"/>
      <c r="D38" s="291"/>
      <c r="E38" s="291"/>
      <c r="F38" s="291"/>
      <c r="G38" s="291"/>
      <c r="H38" s="291"/>
      <c r="I38" s="291"/>
      <c r="J38" s="291"/>
      <c r="K38" s="291"/>
      <c r="L38" s="291"/>
    </row>
    <row r="39" spans="1:13" x14ac:dyDescent="0.2">
      <c r="A39" s="34"/>
      <c r="B39" s="34"/>
      <c r="C39" s="165"/>
      <c r="D39" s="34"/>
      <c r="E39" s="34"/>
      <c r="F39" s="34"/>
      <c r="G39" s="34"/>
      <c r="H39" s="34"/>
      <c r="I39" s="34"/>
      <c r="J39" s="34"/>
      <c r="K39" s="34"/>
      <c r="L39" s="34"/>
    </row>
    <row r="40" spans="1:13" ht="18" x14ac:dyDescent="0.25">
      <c r="A40" s="198" t="s">
        <v>188</v>
      </c>
      <c r="B40" s="198"/>
      <c r="C40" s="204"/>
      <c r="D40" s="205"/>
      <c r="E40" s="34"/>
      <c r="F40" s="34"/>
      <c r="G40" s="34"/>
      <c r="H40" s="34"/>
      <c r="I40" s="34"/>
      <c r="J40" s="34"/>
      <c r="K40" s="34"/>
      <c r="L40" s="34"/>
    </row>
    <row r="41" spans="1:13" x14ac:dyDescent="0.2">
      <c r="A41" s="34"/>
      <c r="B41" s="34"/>
      <c r="C41" s="165"/>
      <c r="D41" s="34"/>
      <c r="E41" s="34"/>
      <c r="F41" s="34"/>
      <c r="G41" s="34"/>
      <c r="H41" s="34"/>
      <c r="I41" s="34"/>
      <c r="J41" s="34"/>
      <c r="K41" s="34"/>
      <c r="L41" s="34"/>
    </row>
    <row r="42" spans="1:13" ht="12.75" customHeight="1" x14ac:dyDescent="0.2">
      <c r="A42" s="280" t="s">
        <v>189</v>
      </c>
      <c r="B42" s="280"/>
      <c r="C42" s="293" t="s">
        <v>190</v>
      </c>
      <c r="D42" s="293"/>
      <c r="E42" s="293"/>
      <c r="F42" s="293"/>
      <c r="G42" s="294" t="str">
        <f>E14</f>
        <v>→</v>
      </c>
      <c r="H42" s="294">
        <f>F14</f>
        <v>21137746852.610001</v>
      </c>
      <c r="I42" s="295" t="s">
        <v>191</v>
      </c>
      <c r="J42" s="294">
        <f>F15</f>
        <v>3461448040.9300003</v>
      </c>
      <c r="K42" s="294">
        <f>+H42-J42</f>
        <v>17676298811.68</v>
      </c>
      <c r="L42" s="296">
        <f>H42-J42</f>
        <v>17676298811.68</v>
      </c>
      <c r="M42" s="35"/>
    </row>
    <row r="43" spans="1:13" ht="12.75" customHeight="1" x14ac:dyDescent="0.2">
      <c r="A43" s="280"/>
      <c r="B43" s="280"/>
      <c r="C43" s="293"/>
      <c r="D43" s="293"/>
      <c r="E43" s="293"/>
      <c r="F43" s="293"/>
      <c r="G43" s="294"/>
      <c r="H43" s="294"/>
      <c r="I43" s="295"/>
      <c r="J43" s="294"/>
      <c r="K43" s="294"/>
      <c r="L43" s="296"/>
      <c r="M43" s="35"/>
    </row>
    <row r="44" spans="1:13" ht="12.75" customHeight="1" x14ac:dyDescent="0.2">
      <c r="A44" s="260"/>
      <c r="B44" s="260"/>
      <c r="C44" s="258"/>
      <c r="D44" s="258"/>
      <c r="E44" s="258"/>
      <c r="F44" s="258"/>
      <c r="G44" s="256"/>
      <c r="H44" s="256"/>
      <c r="I44" s="259"/>
      <c r="J44" s="256"/>
      <c r="K44" s="256"/>
      <c r="L44" s="257"/>
      <c r="M44" s="35"/>
    </row>
    <row r="45" spans="1:13" x14ac:dyDescent="0.2">
      <c r="A45" s="34" t="s">
        <v>192</v>
      </c>
      <c r="B45" s="34"/>
      <c r="C45" s="34"/>
      <c r="D45" s="34"/>
      <c r="E45" s="34"/>
      <c r="F45" s="34"/>
      <c r="G45" s="34"/>
      <c r="H45" s="34"/>
      <c r="I45" s="34"/>
      <c r="J45" s="34"/>
      <c r="K45" s="256"/>
      <c r="L45" s="34"/>
    </row>
    <row r="46" spans="1:13" x14ac:dyDescent="0.2">
      <c r="A46" s="34"/>
      <c r="B46" s="34"/>
      <c r="C46" s="34"/>
      <c r="D46" s="34"/>
      <c r="E46" s="34"/>
      <c r="F46" s="34"/>
      <c r="G46" s="34"/>
      <c r="H46" s="34"/>
      <c r="I46" s="34"/>
      <c r="J46" s="34"/>
      <c r="K46" s="256"/>
      <c r="L46" s="34"/>
    </row>
    <row r="47" spans="1:13" x14ac:dyDescent="0.2">
      <c r="A47" s="34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</row>
    <row r="48" spans="1:13" ht="12.75" customHeight="1" x14ac:dyDescent="0.2">
      <c r="A48" s="280" t="s">
        <v>193</v>
      </c>
      <c r="B48" s="280"/>
      <c r="C48" s="281" t="s">
        <v>194</v>
      </c>
      <c r="D48" s="281"/>
      <c r="E48" s="283" t="s">
        <v>175</v>
      </c>
      <c r="F48" s="284">
        <f>G29</f>
        <v>128055579062.63002</v>
      </c>
      <c r="G48" s="284"/>
      <c r="H48" s="286" t="s">
        <v>176</v>
      </c>
      <c r="I48" s="289">
        <f>F48/F49</f>
        <v>9.7596361011736921</v>
      </c>
      <c r="J48" s="289"/>
      <c r="K48" s="34"/>
      <c r="L48" s="34"/>
    </row>
    <row r="49" spans="1:12" ht="12.75" customHeight="1" x14ac:dyDescent="0.2">
      <c r="A49" s="280"/>
      <c r="B49" s="280"/>
      <c r="C49" s="288" t="s">
        <v>195</v>
      </c>
      <c r="D49" s="288"/>
      <c r="E49" s="283"/>
      <c r="F49" s="278">
        <f>G28</f>
        <v>13120937884.889999</v>
      </c>
      <c r="G49" s="278"/>
      <c r="H49" s="286"/>
      <c r="I49" s="289"/>
      <c r="J49" s="289"/>
      <c r="K49" s="34"/>
      <c r="L49" s="34"/>
    </row>
    <row r="50" spans="1:12" x14ac:dyDescent="0.2">
      <c r="A50" s="34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</row>
    <row r="51" spans="1:12" x14ac:dyDescent="0.2">
      <c r="A51" s="34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</row>
    <row r="52" spans="1:12" ht="12.75" customHeight="1" x14ac:dyDescent="0.2">
      <c r="A52" s="279" t="s">
        <v>296</v>
      </c>
      <c r="B52" s="279"/>
      <c r="C52" s="279"/>
      <c r="D52" s="279"/>
      <c r="E52" s="279"/>
      <c r="F52" s="279"/>
      <c r="G52" s="279"/>
      <c r="H52" s="279"/>
      <c r="I52" s="279"/>
      <c r="J52" s="279"/>
      <c r="K52" s="279"/>
      <c r="L52" s="279"/>
    </row>
    <row r="53" spans="1:12" ht="15" customHeight="1" x14ac:dyDescent="0.2">
      <c r="A53" s="279"/>
      <c r="B53" s="279"/>
      <c r="C53" s="279"/>
      <c r="D53" s="279"/>
      <c r="E53" s="279"/>
      <c r="F53" s="279"/>
      <c r="G53" s="279"/>
      <c r="H53" s="279"/>
      <c r="I53" s="279"/>
      <c r="J53" s="279"/>
      <c r="K53" s="279"/>
      <c r="L53" s="279"/>
    </row>
    <row r="54" spans="1:12" x14ac:dyDescent="0.2">
      <c r="A54" s="34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</row>
    <row r="55" spans="1:12" ht="12.75" customHeight="1" x14ac:dyDescent="0.2">
      <c r="A55" s="280" t="s">
        <v>196</v>
      </c>
      <c r="B55" s="280"/>
      <c r="C55" s="281" t="s">
        <v>187</v>
      </c>
      <c r="D55" s="281"/>
      <c r="E55" s="283" t="s">
        <v>175</v>
      </c>
      <c r="F55" s="284">
        <f>F35</f>
        <v>114934641177.73999</v>
      </c>
      <c r="G55" s="284"/>
      <c r="H55" s="286" t="s">
        <v>176</v>
      </c>
      <c r="I55" s="289">
        <f>F55/F56</f>
        <v>0.89753716330880995</v>
      </c>
      <c r="J55" s="289"/>
      <c r="K55" s="34"/>
      <c r="L55" s="34"/>
    </row>
    <row r="56" spans="1:12" ht="12.75" customHeight="1" x14ac:dyDescent="0.2">
      <c r="A56" s="280"/>
      <c r="B56" s="280"/>
      <c r="C56" s="288" t="s">
        <v>194</v>
      </c>
      <c r="D56" s="288"/>
      <c r="E56" s="283"/>
      <c r="F56" s="278">
        <f>F48</f>
        <v>128055579062.63002</v>
      </c>
      <c r="G56" s="278"/>
      <c r="H56" s="286"/>
      <c r="I56" s="289"/>
      <c r="J56" s="289"/>
      <c r="K56" s="34"/>
      <c r="L56" s="34"/>
    </row>
    <row r="57" spans="1:12" x14ac:dyDescent="0.2">
      <c r="A57" s="34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</row>
    <row r="58" spans="1:12" ht="12.75" customHeight="1" x14ac:dyDescent="0.2">
      <c r="A58" s="279" t="s">
        <v>297</v>
      </c>
      <c r="B58" s="279"/>
      <c r="C58" s="279"/>
      <c r="D58" s="279"/>
      <c r="E58" s="279"/>
      <c r="F58" s="279"/>
      <c r="G58" s="279"/>
      <c r="H58" s="279"/>
      <c r="I58" s="279"/>
      <c r="J58" s="279"/>
      <c r="K58" s="279"/>
      <c r="L58" s="279"/>
    </row>
    <row r="59" spans="1:12" x14ac:dyDescent="0.2">
      <c r="A59" s="279"/>
      <c r="B59" s="279"/>
      <c r="C59" s="279"/>
      <c r="D59" s="279"/>
      <c r="E59" s="279"/>
      <c r="F59" s="279"/>
      <c r="G59" s="279"/>
      <c r="H59" s="279"/>
      <c r="I59" s="279"/>
      <c r="J59" s="279"/>
      <c r="K59" s="279"/>
      <c r="L59" s="279"/>
    </row>
    <row r="60" spans="1:12" x14ac:dyDescent="0.2">
      <c r="A60" s="34"/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</row>
    <row r="61" spans="1:12" x14ac:dyDescent="0.2">
      <c r="A61" s="280" t="s">
        <v>197</v>
      </c>
      <c r="B61" s="280"/>
      <c r="C61" s="281" t="s">
        <v>198</v>
      </c>
      <c r="D61" s="281"/>
      <c r="E61" s="282" t="s">
        <v>183</v>
      </c>
      <c r="F61" s="283" t="s">
        <v>175</v>
      </c>
      <c r="G61" s="284">
        <f>+'Estado de Actividad 2014'!D74</f>
        <v>7171887866.7699995</v>
      </c>
      <c r="H61" s="284"/>
      <c r="I61" s="285" t="s">
        <v>183</v>
      </c>
      <c r="J61" s="286" t="s">
        <v>176</v>
      </c>
      <c r="K61" s="287">
        <f>G61/G62</f>
        <v>8.8889856196467804E-2</v>
      </c>
      <c r="L61" s="34"/>
    </row>
    <row r="62" spans="1:12" x14ac:dyDescent="0.2">
      <c r="A62" s="280"/>
      <c r="B62" s="280"/>
      <c r="C62" s="288" t="s">
        <v>199</v>
      </c>
      <c r="D62" s="288"/>
      <c r="E62" s="282"/>
      <c r="F62" s="283"/>
      <c r="G62" s="278">
        <f>+'Estado de Actividad 2014'!D17</f>
        <v>80682860493.309998</v>
      </c>
      <c r="H62" s="278"/>
      <c r="I62" s="285"/>
      <c r="J62" s="286"/>
      <c r="K62" s="287"/>
      <c r="L62" s="34"/>
    </row>
    <row r="63" spans="1:12" x14ac:dyDescent="0.2">
      <c r="A63" s="34"/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</row>
    <row r="64" spans="1:12" ht="12.75" customHeight="1" x14ac:dyDescent="0.2">
      <c r="A64" s="279" t="s">
        <v>261</v>
      </c>
      <c r="B64" s="279"/>
      <c r="C64" s="279"/>
      <c r="D64" s="279"/>
      <c r="E64" s="279"/>
      <c r="F64" s="279"/>
      <c r="G64" s="279"/>
      <c r="H64" s="279"/>
      <c r="I64" s="279"/>
      <c r="J64" s="279"/>
      <c r="K64" s="279"/>
      <c r="L64" s="279"/>
    </row>
    <row r="65" spans="1:13" x14ac:dyDescent="0.2">
      <c r="A65" s="279"/>
      <c r="B65" s="279"/>
      <c r="C65" s="279"/>
      <c r="D65" s="279"/>
      <c r="E65" s="279"/>
      <c r="F65" s="279"/>
      <c r="G65" s="279"/>
      <c r="H65" s="279"/>
      <c r="I65" s="279"/>
      <c r="J65" s="279"/>
      <c r="K65" s="279"/>
      <c r="L65" s="279"/>
    </row>
    <row r="66" spans="1:13" x14ac:dyDescent="0.2">
      <c r="A66" s="164"/>
      <c r="B66" s="164"/>
      <c r="C66" s="164"/>
      <c r="D66" s="164"/>
      <c r="E66" s="164"/>
      <c r="F66" s="164"/>
      <c r="G66" s="164"/>
      <c r="H66" s="164"/>
      <c r="I66" s="164"/>
      <c r="J66" s="164"/>
      <c r="K66" s="164"/>
      <c r="L66" s="164"/>
    </row>
    <row r="67" spans="1:13" ht="12.75" customHeight="1" x14ac:dyDescent="0.2">
      <c r="A67" s="164"/>
      <c r="B67" s="164"/>
      <c r="C67" s="164"/>
      <c r="D67" s="164"/>
      <c r="E67" s="164"/>
      <c r="F67" s="255"/>
      <c r="G67" s="164"/>
      <c r="H67" s="164"/>
      <c r="I67" s="164"/>
      <c r="J67" s="164"/>
      <c r="K67" s="164"/>
      <c r="L67" s="164"/>
    </row>
    <row r="68" spans="1:13" x14ac:dyDescent="0.2">
      <c r="A68" s="164"/>
      <c r="B68" s="164"/>
      <c r="C68" s="164"/>
      <c r="D68" s="164"/>
      <c r="E68" s="164"/>
      <c r="F68" s="164"/>
      <c r="G68" s="164"/>
      <c r="H68" s="164"/>
      <c r="I68" s="164"/>
      <c r="J68" s="164"/>
      <c r="K68" s="164"/>
      <c r="L68" s="164"/>
    </row>
    <row r="69" spans="1:13" x14ac:dyDescent="0.2">
      <c r="A69" s="164"/>
      <c r="B69" s="164"/>
      <c r="C69" s="164"/>
      <c r="D69" s="164"/>
      <c r="E69" s="164"/>
      <c r="F69" s="164"/>
      <c r="G69" s="164"/>
      <c r="H69" s="164"/>
      <c r="I69" s="164"/>
      <c r="J69" s="164"/>
      <c r="K69" s="164"/>
      <c r="L69" s="164"/>
    </row>
    <row r="70" spans="1:13" x14ac:dyDescent="0.2">
      <c r="A70" s="231" t="s">
        <v>286</v>
      </c>
      <c r="B70" s="164"/>
      <c r="C70" s="164"/>
      <c r="D70" s="164"/>
      <c r="E70" s="164"/>
      <c r="F70" s="164"/>
      <c r="G70" s="248" t="s">
        <v>289</v>
      </c>
      <c r="H70" s="169"/>
      <c r="I70" s="164"/>
      <c r="J70" s="164"/>
      <c r="K70" s="164"/>
      <c r="L70" s="164"/>
    </row>
    <row r="71" spans="1:13" x14ac:dyDescent="0.2">
      <c r="A71" s="245" t="s">
        <v>267</v>
      </c>
      <c r="B71" s="233"/>
      <c r="C71" s="233"/>
      <c r="D71" s="233"/>
      <c r="E71" s="233"/>
      <c r="F71" s="233"/>
      <c r="G71" s="247" t="s">
        <v>269</v>
      </c>
      <c r="H71" s="169"/>
      <c r="I71" s="233"/>
      <c r="J71" s="233"/>
      <c r="K71" s="233"/>
    </row>
    <row r="72" spans="1:13" x14ac:dyDescent="0.2">
      <c r="A72" s="246" t="s">
        <v>268</v>
      </c>
      <c r="B72" s="137"/>
      <c r="C72" s="77"/>
      <c r="D72" s="233"/>
      <c r="E72" s="233"/>
      <c r="F72" s="233"/>
      <c r="G72" s="248" t="s">
        <v>287</v>
      </c>
      <c r="H72" s="217"/>
      <c r="I72" s="226"/>
      <c r="J72" s="227"/>
      <c r="K72" s="222"/>
      <c r="L72" s="174"/>
      <c r="M72" s="173"/>
    </row>
    <row r="73" spans="1:13" x14ac:dyDescent="0.2">
      <c r="A73" s="225"/>
      <c r="B73" s="137"/>
      <c r="C73" s="77"/>
      <c r="D73" s="233"/>
      <c r="E73" s="233"/>
      <c r="F73" s="233"/>
      <c r="G73" s="249" t="s">
        <v>288</v>
      </c>
      <c r="H73" s="166"/>
      <c r="I73" s="232"/>
      <c r="J73" s="232"/>
      <c r="K73" s="232"/>
      <c r="L73" s="216"/>
      <c r="M73" s="216"/>
    </row>
    <row r="74" spans="1:13" x14ac:dyDescent="0.2">
      <c r="A74" s="81"/>
      <c r="B74" s="77"/>
      <c r="C74" s="77"/>
      <c r="D74" s="233"/>
      <c r="E74" s="233"/>
      <c r="F74" s="233"/>
      <c r="G74" s="233"/>
      <c r="H74" s="233"/>
      <c r="I74" s="230"/>
      <c r="J74" s="227"/>
      <c r="K74" s="222"/>
      <c r="L74" s="216"/>
      <c r="M74" s="216"/>
    </row>
    <row r="75" spans="1:13" x14ac:dyDescent="0.2">
      <c r="A75" s="65"/>
      <c r="B75" s="41"/>
      <c r="C75" s="41"/>
      <c r="L75" s="171"/>
      <c r="M75" s="168"/>
    </row>
    <row r="76" spans="1:13" x14ac:dyDescent="0.2">
      <c r="A76" s="65"/>
      <c r="B76" s="41"/>
      <c r="C76" s="41"/>
      <c r="L76" s="39"/>
      <c r="M76" s="39"/>
    </row>
    <row r="77" spans="1:13" x14ac:dyDescent="0.2">
      <c r="A77" s="65"/>
      <c r="B77" s="41"/>
      <c r="C77" s="41"/>
      <c r="L77" s="39"/>
      <c r="M77" s="65"/>
    </row>
    <row r="78" spans="1:13" x14ac:dyDescent="0.2">
      <c r="A78" s="65"/>
      <c r="B78" s="41"/>
      <c r="C78" s="41"/>
      <c r="L78" s="39"/>
      <c r="M78" s="39"/>
    </row>
    <row r="79" spans="1:13" x14ac:dyDescent="0.2">
      <c r="A79" s="65"/>
      <c r="B79" s="41"/>
      <c r="C79" s="41"/>
      <c r="L79" s="216"/>
      <c r="M79" s="216"/>
    </row>
    <row r="80" spans="1:13" x14ac:dyDescent="0.2">
      <c r="L80" s="39"/>
      <c r="M80" s="39"/>
    </row>
  </sheetData>
  <mergeCells count="72">
    <mergeCell ref="A5:L5"/>
    <mergeCell ref="A7:L7"/>
    <mergeCell ref="A8:L8"/>
    <mergeCell ref="A10:L11"/>
    <mergeCell ref="A14:B15"/>
    <mergeCell ref="C14:D14"/>
    <mergeCell ref="E14:E15"/>
    <mergeCell ref="F14:G14"/>
    <mergeCell ref="H14:H15"/>
    <mergeCell ref="I14:J15"/>
    <mergeCell ref="A31:L32"/>
    <mergeCell ref="C15:D15"/>
    <mergeCell ref="F15:G15"/>
    <mergeCell ref="A18:L19"/>
    <mergeCell ref="A22:L23"/>
    <mergeCell ref="A24:L25"/>
    <mergeCell ref="A28:B29"/>
    <mergeCell ref="C28:D28"/>
    <mergeCell ref="E28:E29"/>
    <mergeCell ref="F28:F29"/>
    <mergeCell ref="G28:H28"/>
    <mergeCell ref="I28:I29"/>
    <mergeCell ref="J28:J29"/>
    <mergeCell ref="K28:K29"/>
    <mergeCell ref="C29:D29"/>
    <mergeCell ref="G29:H29"/>
    <mergeCell ref="J42:J43"/>
    <mergeCell ref="K42:K43"/>
    <mergeCell ref="L42:L43"/>
    <mergeCell ref="H48:H49"/>
    <mergeCell ref="I48:J49"/>
    <mergeCell ref="A42:B43"/>
    <mergeCell ref="C42:F43"/>
    <mergeCell ref="G42:G43"/>
    <mergeCell ref="H42:H43"/>
    <mergeCell ref="I42:I43"/>
    <mergeCell ref="A34:B35"/>
    <mergeCell ref="C34:D34"/>
    <mergeCell ref="E34:E35"/>
    <mergeCell ref="F34:G34"/>
    <mergeCell ref="A37:L38"/>
    <mergeCell ref="H34:H35"/>
    <mergeCell ref="I34:J35"/>
    <mergeCell ref="C35:D35"/>
    <mergeCell ref="F35:G35"/>
    <mergeCell ref="A52:L53"/>
    <mergeCell ref="A55:B56"/>
    <mergeCell ref="C55:D55"/>
    <mergeCell ref="E55:E56"/>
    <mergeCell ref="F55:G55"/>
    <mergeCell ref="H55:H56"/>
    <mergeCell ref="I55:J56"/>
    <mergeCell ref="C56:D56"/>
    <mergeCell ref="F56:G56"/>
    <mergeCell ref="C49:D49"/>
    <mergeCell ref="F49:G49"/>
    <mergeCell ref="A48:B49"/>
    <mergeCell ref="C48:D48"/>
    <mergeCell ref="E48:E49"/>
    <mergeCell ref="F48:G48"/>
    <mergeCell ref="G62:H62"/>
    <mergeCell ref="A64:L65"/>
    <mergeCell ref="A58:L59"/>
    <mergeCell ref="A61:B62"/>
    <mergeCell ref="C61:D61"/>
    <mergeCell ref="E61:E62"/>
    <mergeCell ref="F61:F62"/>
    <mergeCell ref="G61:H61"/>
    <mergeCell ref="I61:I62"/>
    <mergeCell ref="J61:J62"/>
    <mergeCell ref="K61:K62"/>
    <mergeCell ref="C62:D62"/>
  </mergeCells>
  <pageMargins left="0.23622047244094491" right="0.23622047244094491" top="0.74803149606299213" bottom="0.74803149606299213" header="0.31496062992125984" footer="0.31496062992125984"/>
  <pageSetup scale="9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E47"/>
  <sheetViews>
    <sheetView topLeftCell="A11" workbookViewId="0">
      <selection activeCell="H35" sqref="H35"/>
    </sheetView>
  </sheetViews>
  <sheetFormatPr baseColWidth="10" defaultRowHeight="15" x14ac:dyDescent="0.3"/>
  <cols>
    <col min="1" max="1" width="17.5703125" style="12" customWidth="1"/>
    <col min="2" max="2" width="20" style="12" customWidth="1"/>
    <col min="3" max="3" width="16.5703125" style="12" bestFit="1" customWidth="1"/>
    <col min="4" max="4" width="9.7109375" style="12" customWidth="1"/>
    <col min="5" max="5" width="14.85546875" style="12" customWidth="1"/>
    <col min="6" max="6" width="18.28515625" style="12" bestFit="1" customWidth="1"/>
    <col min="7" max="7" width="11.42578125" style="12"/>
    <col min="8" max="9" width="16.5703125" style="12" bestFit="1" customWidth="1"/>
    <col min="10" max="1019" width="11.42578125" style="12"/>
  </cols>
  <sheetData>
    <row r="1" spans="1:8" ht="16.5" x14ac:dyDescent="0.3">
      <c r="A1" s="305"/>
      <c r="B1" s="305"/>
      <c r="C1" s="305"/>
      <c r="D1" s="305"/>
      <c r="E1" s="305"/>
      <c r="F1" s="305"/>
    </row>
    <row r="2" spans="1:8" ht="30.75" customHeight="1" x14ac:dyDescent="0.3">
      <c r="A2" s="26"/>
      <c r="B2" s="26"/>
      <c r="C2" s="26"/>
      <c r="D2" s="26"/>
      <c r="E2" s="26"/>
      <c r="F2" s="26"/>
    </row>
    <row r="3" spans="1:8" ht="15.75" customHeight="1" x14ac:dyDescent="0.3">
      <c r="A3" s="272" t="s">
        <v>0</v>
      </c>
      <c r="B3" s="272"/>
      <c r="C3" s="272"/>
      <c r="D3" s="272"/>
      <c r="E3" s="272"/>
      <c r="F3" s="272"/>
    </row>
    <row r="4" spans="1:8" ht="16.5" x14ac:dyDescent="0.3">
      <c r="A4" s="26"/>
      <c r="B4" s="26"/>
      <c r="C4" s="26"/>
      <c r="D4" s="26"/>
      <c r="E4" s="26"/>
      <c r="F4" s="26"/>
    </row>
    <row r="5" spans="1:8" ht="16.5" x14ac:dyDescent="0.3">
      <c r="A5" s="275" t="s">
        <v>162</v>
      </c>
      <c r="B5" s="275"/>
      <c r="C5" s="275"/>
      <c r="D5" s="275"/>
      <c r="E5" s="275"/>
      <c r="F5" s="275"/>
    </row>
    <row r="6" spans="1:8" ht="16.5" x14ac:dyDescent="0.3">
      <c r="A6" s="275" t="s">
        <v>285</v>
      </c>
      <c r="B6" s="275"/>
      <c r="C6" s="275"/>
      <c r="D6" s="275"/>
      <c r="E6" s="275"/>
      <c r="F6" s="275"/>
    </row>
    <row r="7" spans="1:8" x14ac:dyDescent="0.3">
      <c r="A7" s="276" t="s">
        <v>205</v>
      </c>
      <c r="B7" s="276"/>
      <c r="C7" s="276"/>
      <c r="D7" s="276"/>
      <c r="E7" s="276"/>
      <c r="F7" s="276"/>
    </row>
    <row r="8" spans="1:8" ht="5.25" customHeight="1" x14ac:dyDescent="0.3">
      <c r="A8" s="189"/>
      <c r="B8" s="189"/>
      <c r="C8" s="189"/>
      <c r="D8" s="65"/>
      <c r="E8" s="65"/>
      <c r="F8" s="65"/>
    </row>
    <row r="9" spans="1:8" x14ac:dyDescent="0.3">
      <c r="A9" s="65"/>
      <c r="B9" s="65"/>
      <c r="C9" s="65"/>
      <c r="D9" s="65"/>
      <c r="E9" s="65"/>
      <c r="F9" s="65"/>
    </row>
    <row r="10" spans="1:8" x14ac:dyDescent="0.3">
      <c r="A10" s="65"/>
      <c r="B10" s="67" t="s">
        <v>3</v>
      </c>
      <c r="C10" s="65"/>
      <c r="D10" s="65"/>
      <c r="E10" s="65"/>
      <c r="F10" s="68" t="s">
        <v>163</v>
      </c>
    </row>
    <row r="11" spans="1:8" x14ac:dyDescent="0.3">
      <c r="A11" s="65"/>
      <c r="B11" s="65"/>
      <c r="C11" s="65"/>
      <c r="D11" s="65"/>
      <c r="E11" s="65"/>
      <c r="F11" s="41"/>
      <c r="H11" s="16"/>
    </row>
    <row r="12" spans="1:8" x14ac:dyDescent="0.3">
      <c r="A12" s="65" t="s">
        <v>283</v>
      </c>
      <c r="B12" s="65"/>
      <c r="C12" s="65"/>
      <c r="D12" s="65"/>
      <c r="E12" s="65"/>
      <c r="F12" s="41">
        <f>+E33</f>
        <v>107908995300.5</v>
      </c>
      <c r="H12" s="16"/>
    </row>
    <row r="13" spans="1:8" ht="7.5" customHeight="1" x14ac:dyDescent="0.3">
      <c r="A13" s="65"/>
      <c r="B13" s="65"/>
      <c r="C13" s="65"/>
      <c r="D13" s="65"/>
      <c r="E13" s="65"/>
      <c r="F13" s="41"/>
    </row>
    <row r="14" spans="1:8" x14ac:dyDescent="0.3">
      <c r="A14" s="65" t="s">
        <v>207</v>
      </c>
      <c r="B14" s="65"/>
      <c r="C14" s="65"/>
      <c r="D14" s="65"/>
      <c r="E14" s="65"/>
      <c r="F14" s="41">
        <f>F16-F12</f>
        <v>7025645877.2399902</v>
      </c>
      <c r="H14" s="16"/>
    </row>
    <row r="15" spans="1:8" ht="7.5" customHeight="1" x14ac:dyDescent="0.3">
      <c r="A15" s="65"/>
      <c r="B15" s="65"/>
      <c r="C15" s="65"/>
      <c r="D15" s="65"/>
      <c r="E15" s="65"/>
      <c r="F15" s="41"/>
    </row>
    <row r="16" spans="1:8" x14ac:dyDescent="0.3">
      <c r="A16" s="65" t="s">
        <v>284</v>
      </c>
      <c r="B16" s="65"/>
      <c r="C16" s="65"/>
      <c r="D16" s="65"/>
      <c r="E16" s="65"/>
      <c r="F16" s="41">
        <f>+'Balance general 2014'!I49</f>
        <v>114934641177.73999</v>
      </c>
    </row>
    <row r="17" spans="1:9" x14ac:dyDescent="0.3">
      <c r="A17" s="65"/>
      <c r="B17" s="65"/>
      <c r="C17" s="65"/>
      <c r="D17" s="65"/>
      <c r="E17" s="65"/>
      <c r="F17" s="41"/>
    </row>
    <row r="18" spans="1:9" x14ac:dyDescent="0.3">
      <c r="A18" s="65"/>
      <c r="B18" s="65"/>
      <c r="C18" s="65"/>
      <c r="D18" s="65"/>
      <c r="E18" s="65"/>
      <c r="F18" s="41"/>
    </row>
    <row r="19" spans="1:9" x14ac:dyDescent="0.3">
      <c r="A19" s="100" t="s">
        <v>164</v>
      </c>
      <c r="B19" s="65"/>
      <c r="C19" s="66">
        <v>2014</v>
      </c>
      <c r="D19" s="66"/>
      <c r="E19" s="66">
        <v>2013</v>
      </c>
      <c r="F19" s="41"/>
    </row>
    <row r="20" spans="1:9" x14ac:dyDescent="0.3">
      <c r="A20" s="65"/>
      <c r="B20" s="65"/>
      <c r="C20" s="65"/>
      <c r="D20" s="65"/>
      <c r="E20" s="65"/>
      <c r="F20" s="41"/>
    </row>
    <row r="21" spans="1:9" x14ac:dyDescent="0.3">
      <c r="A21" s="68" t="s">
        <v>165</v>
      </c>
      <c r="B21" s="67" t="s">
        <v>63</v>
      </c>
      <c r="C21" s="41"/>
      <c r="D21" s="41"/>
      <c r="E21" s="41"/>
      <c r="F21" s="190">
        <f>SUM(F23:F31)</f>
        <v>7149803940.2400093</v>
      </c>
    </row>
    <row r="22" spans="1:9" x14ac:dyDescent="0.3">
      <c r="A22" s="65"/>
      <c r="B22" s="65"/>
      <c r="C22" s="41"/>
      <c r="D22" s="41"/>
      <c r="E22" s="41"/>
      <c r="F22" s="41"/>
    </row>
    <row r="23" spans="1:9" ht="15" customHeight="1" x14ac:dyDescent="0.3">
      <c r="A23" s="65" t="s">
        <v>65</v>
      </c>
      <c r="B23" s="65"/>
      <c r="C23" s="41">
        <f>+'Balance general 2014'!I51</f>
        <v>56136179091.190002</v>
      </c>
      <c r="D23" s="41"/>
      <c r="E23" s="41">
        <f>+'Balance General COMPAR'!O46</f>
        <v>52643523955.389999</v>
      </c>
      <c r="F23" s="41">
        <f>C23-E23</f>
        <v>3492655135.8000031</v>
      </c>
      <c r="I23" s="16"/>
    </row>
    <row r="24" spans="1:9" x14ac:dyDescent="0.3">
      <c r="A24" s="65" t="s">
        <v>67</v>
      </c>
      <c r="B24" s="65"/>
      <c r="C24" s="41">
        <f>+'Balance general 2014'!I52</f>
        <v>7171887866.7699995</v>
      </c>
      <c r="D24" s="41"/>
      <c r="E24" s="41">
        <f>+'Balance General COMPAR'!O47</f>
        <v>3492655135.7999945</v>
      </c>
      <c r="F24" s="41">
        <f>C24-E24</f>
        <v>3679232730.970005</v>
      </c>
    </row>
    <row r="25" spans="1:9" x14ac:dyDescent="0.3">
      <c r="A25" s="65" t="s">
        <v>71</v>
      </c>
      <c r="B25" s="65"/>
      <c r="C25" s="41">
        <f>+'Balance general 2014'!I54</f>
        <v>49495364458.779999</v>
      </c>
      <c r="D25" s="41"/>
      <c r="E25" s="41">
        <f>+'Balance General COMPAR'!O49</f>
        <v>49538820385.309998</v>
      </c>
      <c r="F25" s="41">
        <f>C25-E25</f>
        <v>-43455926.529998779</v>
      </c>
    </row>
    <row r="26" spans="1:9" x14ac:dyDescent="0.3">
      <c r="A26" s="65"/>
      <c r="B26" s="65"/>
      <c r="C26" s="41"/>
      <c r="D26" s="41"/>
      <c r="E26" s="41"/>
      <c r="F26" s="41"/>
    </row>
    <row r="27" spans="1:9" x14ac:dyDescent="0.3">
      <c r="A27" s="68" t="s">
        <v>166</v>
      </c>
      <c r="B27" s="67" t="s">
        <v>63</v>
      </c>
      <c r="C27" s="41"/>
      <c r="D27" s="41"/>
      <c r="E27" s="41"/>
      <c r="F27" s="65"/>
    </row>
    <row r="28" spans="1:9" x14ac:dyDescent="0.3">
      <c r="A28" s="65"/>
      <c r="B28" s="65"/>
      <c r="C28" s="41"/>
      <c r="D28" s="41"/>
      <c r="E28" s="41"/>
      <c r="F28" s="85"/>
    </row>
    <row r="29" spans="1:9" x14ac:dyDescent="0.3">
      <c r="A29" s="68" t="s">
        <v>167</v>
      </c>
      <c r="B29" s="67" t="s">
        <v>63</v>
      </c>
      <c r="C29" s="41"/>
      <c r="D29" s="41"/>
      <c r="E29" s="41"/>
      <c r="F29" s="41"/>
    </row>
    <row r="30" spans="1:9" x14ac:dyDescent="0.3">
      <c r="A30" s="65"/>
      <c r="B30" s="65"/>
      <c r="C30" s="41"/>
      <c r="D30" s="41"/>
      <c r="E30" s="41"/>
      <c r="F30" s="41"/>
    </row>
    <row r="31" spans="1:9" x14ac:dyDescent="0.3">
      <c r="A31" s="65" t="s">
        <v>69</v>
      </c>
      <c r="B31" s="65"/>
      <c r="C31" s="41">
        <f>+'Balance general 2014'!I53</f>
        <v>1696176361</v>
      </c>
      <c r="D31" s="41"/>
      <c r="E31" s="41">
        <f>+'Balance General COMPAR'!O48</f>
        <v>1674804361</v>
      </c>
      <c r="F31" s="41">
        <f>+C31-E31</f>
        <v>21372000</v>
      </c>
    </row>
    <row r="32" spans="1:9" x14ac:dyDescent="0.3">
      <c r="A32" s="65" t="s">
        <v>73</v>
      </c>
      <c r="B32" s="65"/>
      <c r="C32" s="41">
        <f>+'Balance general 2014'!I55</f>
        <v>435033400</v>
      </c>
      <c r="D32" s="41"/>
      <c r="E32" s="41">
        <f>+'Balance General COMPAR'!O50</f>
        <v>559191463</v>
      </c>
      <c r="F32" s="41">
        <f>+C32-E32</f>
        <v>-124158063</v>
      </c>
    </row>
    <row r="33" spans="1:9" x14ac:dyDescent="0.3">
      <c r="A33" s="65" t="s">
        <v>200</v>
      </c>
      <c r="B33" s="65"/>
      <c r="C33" s="41">
        <f>SUM(C23:C32)</f>
        <v>114934641177.73999</v>
      </c>
      <c r="D33" s="41"/>
      <c r="E33" s="41">
        <f>SUM(E23:E32)</f>
        <v>107908995300.5</v>
      </c>
      <c r="F33" s="41">
        <f>+C33-E33</f>
        <v>7025645877.2399902</v>
      </c>
    </row>
    <row r="34" spans="1:9" x14ac:dyDescent="0.3">
      <c r="A34" s="90"/>
      <c r="B34" s="90"/>
      <c r="C34" s="92"/>
      <c r="D34" s="90"/>
      <c r="E34" s="65"/>
      <c r="F34" s="65"/>
      <c r="G34" s="11"/>
      <c r="H34" s="11"/>
    </row>
    <row r="35" spans="1:9" x14ac:dyDescent="0.3">
      <c r="A35" s="14"/>
      <c r="B35" s="14"/>
      <c r="C35" s="14"/>
      <c r="D35" s="14"/>
      <c r="G35" s="11"/>
      <c r="H35" s="11"/>
    </row>
    <row r="36" spans="1:9" x14ac:dyDescent="0.3">
      <c r="A36" s="231"/>
      <c r="B36" s="14"/>
      <c r="C36" s="14"/>
      <c r="D36" s="14"/>
      <c r="E36" s="169"/>
      <c r="G36" s="11"/>
      <c r="H36" s="11"/>
    </row>
    <row r="37" spans="1:9" x14ac:dyDescent="0.3">
      <c r="A37" s="231" t="s">
        <v>286</v>
      </c>
      <c r="B37" s="14"/>
      <c r="C37" s="14"/>
      <c r="D37" s="14"/>
      <c r="E37" s="169" t="s">
        <v>290</v>
      </c>
      <c r="F37" s="14"/>
      <c r="G37" s="11"/>
      <c r="H37" s="11"/>
    </row>
    <row r="38" spans="1:9" x14ac:dyDescent="0.3">
      <c r="A38" s="245" t="s">
        <v>267</v>
      </c>
      <c r="B38" s="14"/>
      <c r="C38" s="14"/>
      <c r="D38" s="14"/>
      <c r="E38" s="247" t="s">
        <v>269</v>
      </c>
      <c r="F38" s="14"/>
      <c r="G38" s="11"/>
      <c r="H38" s="11"/>
    </row>
    <row r="39" spans="1:9" x14ac:dyDescent="0.3">
      <c r="A39" s="246" t="s">
        <v>268</v>
      </c>
      <c r="B39" s="39"/>
      <c r="C39" s="41"/>
      <c r="D39" s="32"/>
      <c r="E39" s="248" t="s">
        <v>287</v>
      </c>
      <c r="F39" s="168"/>
      <c r="G39" s="64"/>
      <c r="H39" s="174"/>
      <c r="I39" s="173"/>
    </row>
    <row r="40" spans="1:9" x14ac:dyDescent="0.3">
      <c r="A40" s="34"/>
      <c r="B40" s="39"/>
      <c r="C40" s="41"/>
      <c r="D40" s="32"/>
      <c r="E40" s="249" t="s">
        <v>288</v>
      </c>
      <c r="F40" s="216"/>
      <c r="G40" s="216"/>
      <c r="H40" s="216"/>
      <c r="I40" s="216"/>
    </row>
    <row r="41" spans="1:9" x14ac:dyDescent="0.3">
      <c r="A41" s="37"/>
      <c r="B41" s="32"/>
      <c r="C41" s="32"/>
      <c r="D41" s="32"/>
      <c r="E41" s="166"/>
      <c r="F41" s="168"/>
      <c r="G41" s="64"/>
      <c r="H41" s="216"/>
      <c r="I41" s="216"/>
    </row>
    <row r="42" spans="1:9" x14ac:dyDescent="0.3">
      <c r="E42" s="92"/>
      <c r="F42" s="92"/>
      <c r="G42" s="90"/>
      <c r="H42" s="39"/>
    </row>
    <row r="43" spans="1:9" x14ac:dyDescent="0.3">
      <c r="H43" s="39"/>
    </row>
    <row r="44" spans="1:9" x14ac:dyDescent="0.3">
      <c r="H44" s="39"/>
      <c r="I44" s="39"/>
    </row>
    <row r="45" spans="1:9" x14ac:dyDescent="0.3">
      <c r="H45" s="216"/>
      <c r="I45" s="216"/>
    </row>
    <row r="46" spans="1:9" x14ac:dyDescent="0.3">
      <c r="H46" s="39"/>
      <c r="I46" s="39"/>
    </row>
    <row r="47" spans="1:9" x14ac:dyDescent="0.3">
      <c r="H47" s="90"/>
    </row>
  </sheetData>
  <mergeCells count="5">
    <mergeCell ref="A1:F1"/>
    <mergeCell ref="A3:F3"/>
    <mergeCell ref="A5:F5"/>
    <mergeCell ref="A6:F6"/>
    <mergeCell ref="A7:F7"/>
  </mergeCells>
  <pageMargins left="0.75" right="0.75" top="1" bottom="1" header="0.51180555555555496" footer="0.51180555555555496"/>
  <pageSetup scale="94" firstPageNumber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11</vt:i4>
      </vt:variant>
    </vt:vector>
  </HeadingPairs>
  <TitlesOfParts>
    <vt:vector size="22" baseType="lpstr">
      <vt:lpstr>Estado de Actividad COMP  GRAF</vt:lpstr>
      <vt:lpstr>Balance general 2014</vt:lpstr>
      <vt:lpstr>Balance General COMPAR</vt:lpstr>
      <vt:lpstr>BALANCE GENERAL R 2014</vt:lpstr>
      <vt:lpstr>Estado de Actividad 2014</vt:lpstr>
      <vt:lpstr>Estado de Actividad COMP</vt:lpstr>
      <vt:lpstr>Estado de Actividad 1(2014) </vt:lpstr>
      <vt:lpstr>INDIC ADORES</vt:lpstr>
      <vt:lpstr>CAMBIO PATRIMONIO </vt:lpstr>
      <vt:lpstr>FLUJO DE EFECTIVO</vt:lpstr>
      <vt:lpstr>Hoja1</vt:lpstr>
      <vt:lpstr>'Balance General COMPAR'!Área_de_impresión</vt:lpstr>
      <vt:lpstr>'Estado de Actividad 1(2014) '!Área_de_impresión</vt:lpstr>
      <vt:lpstr>'Estado de Actividad COMP'!Área_de_impresión</vt:lpstr>
      <vt:lpstr>'Estado de Actividad COMP  GRAF'!Área_de_impresión</vt:lpstr>
      <vt:lpstr>Print_Titles_1</vt:lpstr>
      <vt:lpstr>Print_Titles_2</vt:lpstr>
      <vt:lpstr>Print_Titles_3</vt:lpstr>
      <vt:lpstr>Print_Titles_4</vt:lpstr>
      <vt:lpstr>'Estado de Actividad COMP  GRAF'!Print_Titles_5</vt:lpstr>
      <vt:lpstr>Print_Titles_5</vt:lpstr>
      <vt:lpstr>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Camicleves</cp:lastModifiedBy>
  <cp:revision>0</cp:revision>
  <cp:lastPrinted>2015-04-20T16:18:11Z</cp:lastPrinted>
  <dcterms:created xsi:type="dcterms:W3CDTF">2012-04-10T14:20:38Z</dcterms:created>
  <dcterms:modified xsi:type="dcterms:W3CDTF">2015-06-22T20:27:58Z</dcterms:modified>
</cp:coreProperties>
</file>